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0" yWindow="0" windowWidth="28800" windowHeight="12210" tabRatio="893"/>
  </bookViews>
  <sheets>
    <sheet name="1-P" sheetId="342" r:id="rId1"/>
    <sheet name="1-S" sheetId="343" r:id="rId2"/>
    <sheet name="1-N" sheetId="344" r:id="rId3"/>
    <sheet name="1D-P" sheetId="345" r:id="rId4"/>
    <sheet name="2-P" sheetId="415" r:id="rId5"/>
    <sheet name="3-P" sheetId="354" r:id="rId6"/>
    <sheet name="3-S" sheetId="355" r:id="rId7"/>
    <sheet name="3-N" sheetId="356" r:id="rId8"/>
    <sheet name="4-P" sheetId="357" r:id="rId9"/>
    <sheet name="6-P" sheetId="420" r:id="rId10"/>
    <sheet name="7-P" sheetId="422" r:id="rId11"/>
    <sheet name="9-P" sheetId="363" r:id="rId12"/>
    <sheet name="11-P" sheetId="366" r:id="rId13"/>
    <sheet name="12-S" sheetId="376" r:id="rId14"/>
    <sheet name="12-N" sheetId="377" r:id="rId15"/>
    <sheet name="P-suma" sheetId="92" r:id="rId16"/>
    <sheet name="S-suma" sheetId="93" r:id="rId17"/>
    <sheet name="N-suma" sheetId="94" r:id="rId18"/>
    <sheet name="mc-suma" sheetId="125" r:id="rId19"/>
    <sheet name="km" sheetId="123" r:id="rId20"/>
    <sheet name="P-pas na km" sheetId="121" r:id="rId21"/>
    <sheet name="S-pas na km" sheetId="122" r:id="rId22"/>
    <sheet name="N-pas na km" sheetId="124" r:id="rId23"/>
    <sheet name="Przewozy pozamiejskie" sheetId="402" r:id="rId24"/>
    <sheet name="Typy taboru" sheetId="194" r:id="rId25"/>
    <sheet name="wzór" sheetId="414" r:id="rId26"/>
  </sheets>
  <definedNames>
    <definedName name="_xlnm.Print_Area" localSheetId="12">'11-P'!$B$9:$U$30</definedName>
    <definedName name="_xlnm.Print_Area" localSheetId="14">'12-N'!$B$9:$U$25</definedName>
    <definedName name="_xlnm.Print_Area" localSheetId="13">'12-S'!$B$9:$U$25</definedName>
    <definedName name="_xlnm.Print_Area" localSheetId="3">'1D-P'!$B$9:$U$19</definedName>
    <definedName name="_xlnm.Print_Area" localSheetId="2">'1-N'!$B$9:$U$29</definedName>
    <definedName name="_xlnm.Print_Area" localSheetId="0">'1-P'!$B$9:$U$27</definedName>
    <definedName name="_xlnm.Print_Area" localSheetId="1">'1-S'!$B$9:$U$29</definedName>
    <definedName name="_xlnm.Print_Area" localSheetId="4">'2-P'!$B$9:$U$32</definedName>
    <definedName name="_xlnm.Print_Area" localSheetId="7">'3-N'!$B$9:$U$18</definedName>
    <definedName name="_xlnm.Print_Area" localSheetId="5">'3-P'!$B$9:$U$20</definedName>
    <definedName name="_xlnm.Print_Area" localSheetId="6">'3-S'!$B$9:$U$18</definedName>
    <definedName name="_xlnm.Print_Area" localSheetId="8">'4-P'!$B$9:$U$23</definedName>
    <definedName name="_xlnm.Print_Area" localSheetId="9">'6-P'!$B$9:$U$23</definedName>
    <definedName name="_xlnm.Print_Area" localSheetId="10">'7-P'!$B$9:$U$16</definedName>
    <definedName name="_xlnm.Print_Area" localSheetId="11">'9-P'!$B$9:$U$26</definedName>
    <definedName name="_xlnm.Print_Area" localSheetId="19">km!$B$8:$R$18</definedName>
    <definedName name="_xlnm.Print_Area" localSheetId="18">'mc-suma'!$B$10:$X$31</definedName>
    <definedName name="_xlnm.Print_Area" localSheetId="22">'N-pas na km'!$B$10:$X$13</definedName>
    <definedName name="_xlnm.Print_Area" localSheetId="17">'N-suma'!$B$10:$X$17</definedName>
    <definedName name="_xlnm.Print_Area" localSheetId="20">'P-pas na km'!$B$10:$X$19</definedName>
    <definedName name="_xlnm.Print_Area" localSheetId="23">'Przewozy pozamiejskie'!$B$8:$V$18</definedName>
    <definedName name="_xlnm.Print_Area" localSheetId="15">'P-suma'!$B$10:$X$29</definedName>
    <definedName name="_xlnm.Print_Area" localSheetId="21">'S-pas na km'!$B$10:$X$13</definedName>
    <definedName name="_xlnm.Print_Area" localSheetId="16">'S-suma'!$B$10:$X$17</definedName>
    <definedName name="_xlnm.Print_Area" localSheetId="24">'Typy taboru'!$B$2:$J$15</definedName>
    <definedName name="_xlnm.Print_Area" localSheetId="25">wzór!$B$9:$U$36</definedName>
    <definedName name="_xlnm.Print_Titles" localSheetId="12">'11-P'!$2:$8</definedName>
    <definedName name="_xlnm.Print_Titles" localSheetId="14">'12-N'!$2:$8</definedName>
    <definedName name="_xlnm.Print_Titles" localSheetId="13">'12-S'!$2:$8</definedName>
    <definedName name="_xlnm.Print_Titles" localSheetId="3">'1D-P'!$2:$8</definedName>
    <definedName name="_xlnm.Print_Titles" localSheetId="2">'1-N'!$2:$8</definedName>
    <definedName name="_xlnm.Print_Titles" localSheetId="0">'1-P'!$2:$8</definedName>
    <definedName name="_xlnm.Print_Titles" localSheetId="1">'1-S'!$2:$8</definedName>
    <definedName name="_xlnm.Print_Titles" localSheetId="4">'2-P'!$2:$8</definedName>
    <definedName name="_xlnm.Print_Titles" localSheetId="7">'3-N'!$2:$8</definedName>
    <definedName name="_xlnm.Print_Titles" localSheetId="5">'3-P'!$2:$8</definedName>
    <definedName name="_xlnm.Print_Titles" localSheetId="6">'3-S'!$2:$8</definedName>
    <definedName name="_xlnm.Print_Titles" localSheetId="8">'4-P'!$2:$8</definedName>
    <definedName name="_xlnm.Print_Titles" localSheetId="9">'6-P'!$2:$8</definedName>
    <definedName name="_xlnm.Print_Titles" localSheetId="10">'7-P'!$2:$8</definedName>
    <definedName name="_xlnm.Print_Titles" localSheetId="11">'9-P'!$2:$8</definedName>
    <definedName name="_xlnm.Print_Titles" localSheetId="19">km!$2:$7</definedName>
    <definedName name="_xlnm.Print_Titles" localSheetId="18">'mc-suma'!$2:$9</definedName>
    <definedName name="_xlnm.Print_Titles" localSheetId="22">'N-pas na km'!$2:$9</definedName>
    <definedName name="_xlnm.Print_Titles" localSheetId="17">'N-suma'!$2:$9</definedName>
    <definedName name="_xlnm.Print_Titles" localSheetId="20">'P-pas na km'!$2:$9</definedName>
    <definedName name="_xlnm.Print_Titles" localSheetId="23">'Przewozy pozamiejskie'!$2:$7</definedName>
    <definedName name="_xlnm.Print_Titles" localSheetId="15">'P-suma'!$2:$9</definedName>
    <definedName name="_xlnm.Print_Titles" localSheetId="21">'S-pas na km'!$2:$9</definedName>
    <definedName name="_xlnm.Print_Titles" localSheetId="16">'S-suma'!$2:$9</definedName>
    <definedName name="_xlnm.Print_Titles" localSheetId="25">wzór!$2:$8</definedName>
  </definedNames>
  <calcPr calcId="162913"/>
</workbook>
</file>

<file path=xl/calcChain.xml><?xml version="1.0" encoding="utf-8"?>
<calcChain xmlns="http://schemas.openxmlformats.org/spreadsheetml/2006/main">
  <c r="BI30" i="415" l="1"/>
  <c r="BI29" i="415"/>
  <c r="BI28" i="415"/>
  <c r="BI27" i="415"/>
  <c r="BI26" i="415"/>
  <c r="BI25" i="415"/>
  <c r="BI24" i="415"/>
  <c r="BI23" i="415"/>
  <c r="BI22" i="415"/>
  <c r="BI21" i="415"/>
  <c r="BI20" i="415"/>
  <c r="BI19" i="415"/>
  <c r="BI18" i="415"/>
  <c r="BI17" i="415"/>
  <c r="BI16" i="415"/>
  <c r="BI15" i="415"/>
  <c r="BI14" i="415"/>
  <c r="BI13" i="415"/>
  <c r="BI12" i="415"/>
  <c r="BI11" i="415"/>
  <c r="BI10" i="415"/>
  <c r="BI9" i="415"/>
  <c r="O17" i="402" l="1"/>
  <c r="T17" i="402"/>
  <c r="T16" i="402"/>
  <c r="T15" i="402"/>
  <c r="T14" i="402"/>
  <c r="T13" i="402"/>
  <c r="J17" i="402"/>
  <c r="E16" i="402"/>
  <c r="E15" i="402"/>
  <c r="E14" i="402"/>
  <c r="E13" i="402"/>
  <c r="E12" i="402"/>
  <c r="T11" i="402"/>
  <c r="O11" i="402"/>
  <c r="J11" i="402"/>
  <c r="E11" i="402"/>
  <c r="E10" i="402"/>
  <c r="E9" i="402"/>
  <c r="O8" i="402"/>
  <c r="J8" i="402"/>
  <c r="E8" i="402"/>
  <c r="I12" i="194" l="1"/>
  <c r="J12" i="194" s="1"/>
  <c r="H12" i="194"/>
  <c r="I11" i="194"/>
  <c r="J11" i="194" s="1"/>
  <c r="H11" i="194"/>
  <c r="F11" i="194"/>
  <c r="O23" i="377"/>
  <c r="CO19" i="377"/>
  <c r="CN19" i="377"/>
  <c r="CI19" i="377"/>
  <c r="CH19" i="377"/>
  <c r="CF19" i="377"/>
  <c r="CE19" i="377"/>
  <c r="CC19" i="377"/>
  <c r="CB19" i="377"/>
  <c r="BZ19" i="377"/>
  <c r="BY19" i="377"/>
  <c r="BW19" i="377"/>
  <c r="BV19" i="377"/>
  <c r="BT19" i="377"/>
  <c r="BS19" i="377"/>
  <c r="BI19" i="377"/>
  <c r="BH19" i="377"/>
  <c r="BG19" i="377"/>
  <c r="BF19" i="377"/>
  <c r="BE19" i="377"/>
  <c r="BD19" i="377"/>
  <c r="BC19" i="377"/>
  <c r="BB19" i="377"/>
  <c r="BA19" i="377"/>
  <c r="AZ19" i="377"/>
  <c r="AY19" i="377"/>
  <c r="AX19" i="377"/>
  <c r="AW19" i="377"/>
  <c r="AV19" i="377"/>
  <c r="AK19" i="377"/>
  <c r="AJ19" i="377"/>
  <c r="AI19" i="377"/>
  <c r="AH19" i="377"/>
  <c r="AG19" i="377"/>
  <c r="AF19" i="377"/>
  <c r="AE19" i="377"/>
  <c r="AD19" i="377"/>
  <c r="AC19" i="377"/>
  <c r="AB19" i="377"/>
  <c r="AA19" i="377"/>
  <c r="Z19" i="377"/>
  <c r="Y19" i="377"/>
  <c r="X19" i="377"/>
  <c r="T19" i="377"/>
  <c r="U19" i="377" s="1"/>
  <c r="Q19" i="377"/>
  <c r="H19" i="377"/>
  <c r="O23" i="376"/>
  <c r="CO20" i="376"/>
  <c r="CN20" i="376"/>
  <c r="CL20" i="376"/>
  <c r="CK20" i="376"/>
  <c r="CI20" i="376"/>
  <c r="CH20" i="376"/>
  <c r="CF20" i="376"/>
  <c r="CE20" i="376"/>
  <c r="CC20" i="376"/>
  <c r="CB20" i="376"/>
  <c r="BZ20" i="376"/>
  <c r="BY20" i="376"/>
  <c r="BW20" i="376"/>
  <c r="BV20" i="376"/>
  <c r="BT20" i="376"/>
  <c r="BS20" i="376"/>
  <c r="BI20" i="376"/>
  <c r="BH20" i="376"/>
  <c r="BG20" i="376"/>
  <c r="BF20" i="376"/>
  <c r="BE20" i="376"/>
  <c r="BO20" i="376" s="1"/>
  <c r="BD20" i="376"/>
  <c r="BC20" i="376"/>
  <c r="BB20" i="376"/>
  <c r="BA20" i="376"/>
  <c r="BM20" i="376" s="1"/>
  <c r="AZ20" i="376"/>
  <c r="AY20" i="376"/>
  <c r="AX20" i="376"/>
  <c r="AW20" i="376"/>
  <c r="BK20" i="376" s="1"/>
  <c r="AV20" i="376"/>
  <c r="AK20" i="376"/>
  <c r="AJ20" i="376"/>
  <c r="AI20" i="376"/>
  <c r="AR20" i="376" s="1"/>
  <c r="AH20" i="376"/>
  <c r="AG20" i="376"/>
  <c r="AF20" i="376"/>
  <c r="AE20" i="376"/>
  <c r="AD20" i="376"/>
  <c r="AC20" i="376"/>
  <c r="AO20" i="376" s="1"/>
  <c r="AB20" i="376"/>
  <c r="AA20" i="376"/>
  <c r="Z20" i="376"/>
  <c r="Y20" i="376"/>
  <c r="X20" i="376"/>
  <c r="T20" i="376"/>
  <c r="U20" i="376" s="1"/>
  <c r="Q20" i="376"/>
  <c r="H20" i="376"/>
  <c r="CO14" i="376"/>
  <c r="CN14" i="376"/>
  <c r="CI14" i="376"/>
  <c r="CH14" i="376"/>
  <c r="CF14" i="376"/>
  <c r="CE14" i="376"/>
  <c r="CC14" i="376"/>
  <c r="CB14" i="376"/>
  <c r="BZ14" i="376"/>
  <c r="BY14" i="376"/>
  <c r="BW14" i="376"/>
  <c r="BV14" i="376"/>
  <c r="BT14" i="376"/>
  <c r="BS14" i="376"/>
  <c r="BI14" i="376"/>
  <c r="BH14" i="376"/>
  <c r="BG14" i="376"/>
  <c r="BF14" i="376"/>
  <c r="BE14" i="376"/>
  <c r="BD14" i="376"/>
  <c r="BC14" i="376"/>
  <c r="BB14" i="376"/>
  <c r="BA14" i="376"/>
  <c r="AZ14" i="376"/>
  <c r="AY14" i="376"/>
  <c r="AX14" i="376"/>
  <c r="AW14" i="376"/>
  <c r="AV14" i="376"/>
  <c r="AK14" i="376"/>
  <c r="AJ14" i="376"/>
  <c r="AI14" i="376"/>
  <c r="AH14" i="376"/>
  <c r="AG14" i="376"/>
  <c r="AF14" i="376"/>
  <c r="AE14" i="376"/>
  <c r="AD14" i="376"/>
  <c r="AC14" i="376"/>
  <c r="AB14" i="376"/>
  <c r="AA14" i="376"/>
  <c r="Z14" i="376"/>
  <c r="Y14" i="376"/>
  <c r="X14" i="376"/>
  <c r="T14" i="376"/>
  <c r="U14" i="376" s="1"/>
  <c r="Q14" i="376"/>
  <c r="H14" i="376"/>
  <c r="CO13" i="376"/>
  <c r="CN13" i="376"/>
  <c r="CK13" i="376"/>
  <c r="CI13" i="376"/>
  <c r="CH13" i="376"/>
  <c r="CF13" i="376"/>
  <c r="CE13" i="376"/>
  <c r="CC13" i="376"/>
  <c r="CB13" i="376"/>
  <c r="BZ13" i="376"/>
  <c r="BY13" i="376"/>
  <c r="BW13" i="376"/>
  <c r="BV13" i="376"/>
  <c r="BT13" i="376"/>
  <c r="BS13" i="376"/>
  <c r="BI13" i="376"/>
  <c r="BH13" i="376"/>
  <c r="BG13" i="376"/>
  <c r="BF13" i="376"/>
  <c r="BE13" i="376"/>
  <c r="BD13" i="376"/>
  <c r="BC13" i="376"/>
  <c r="BB13" i="376"/>
  <c r="BA13" i="376"/>
  <c r="AZ13" i="376"/>
  <c r="AY13" i="376"/>
  <c r="BL13" i="376" s="1"/>
  <c r="AX13" i="376"/>
  <c r="AW13" i="376"/>
  <c r="AV13" i="376"/>
  <c r="AK13" i="376"/>
  <c r="AJ13" i="376"/>
  <c r="AI13" i="376"/>
  <c r="AH13" i="376"/>
  <c r="AG13" i="376"/>
  <c r="AF13" i="376"/>
  <c r="AE13" i="376"/>
  <c r="AD13" i="376"/>
  <c r="AC13" i="376"/>
  <c r="AB13" i="376"/>
  <c r="AA13" i="376"/>
  <c r="Z13" i="376"/>
  <c r="Y13" i="376"/>
  <c r="X13" i="376"/>
  <c r="T13" i="376"/>
  <c r="U13" i="376" s="1"/>
  <c r="Q13" i="376"/>
  <c r="H13" i="376"/>
  <c r="CO12" i="376"/>
  <c r="CN12" i="376"/>
  <c r="CI12" i="376"/>
  <c r="CH12" i="376"/>
  <c r="CF12" i="376"/>
  <c r="CE12" i="376"/>
  <c r="CC12" i="376"/>
  <c r="CB12" i="376"/>
  <c r="BZ12" i="376"/>
  <c r="BY12" i="376"/>
  <c r="BW12" i="376"/>
  <c r="BV12" i="376"/>
  <c r="BT12" i="376"/>
  <c r="BS12" i="376"/>
  <c r="BI12" i="376"/>
  <c r="BH12" i="376"/>
  <c r="BG12" i="376"/>
  <c r="BF12" i="376"/>
  <c r="BE12" i="376"/>
  <c r="BD12" i="376"/>
  <c r="BC12" i="376"/>
  <c r="BB12" i="376"/>
  <c r="BA12" i="376"/>
  <c r="AZ12" i="376"/>
  <c r="AY12" i="376"/>
  <c r="AX12" i="376"/>
  <c r="AW12" i="376"/>
  <c r="AV12" i="376"/>
  <c r="AK12" i="376"/>
  <c r="AJ12" i="376"/>
  <c r="AI12" i="376"/>
  <c r="AR12" i="376" s="1"/>
  <c r="AH12" i="376"/>
  <c r="AG12" i="376"/>
  <c r="AF12" i="376"/>
  <c r="AE12" i="376"/>
  <c r="AD12" i="376"/>
  <c r="AC12" i="376"/>
  <c r="AB12" i="376"/>
  <c r="AA12" i="376"/>
  <c r="AN12" i="376" s="1"/>
  <c r="Z12" i="376"/>
  <c r="Y12" i="376"/>
  <c r="X12" i="376"/>
  <c r="T12" i="376"/>
  <c r="U12" i="376" s="1"/>
  <c r="Q12" i="376"/>
  <c r="H12" i="376"/>
  <c r="CO11" i="376"/>
  <c r="CN11" i="376"/>
  <c r="CI11" i="376"/>
  <c r="CH11" i="376"/>
  <c r="CF11" i="376"/>
  <c r="CE11" i="376"/>
  <c r="CC11" i="376"/>
  <c r="CB11" i="376"/>
  <c r="BZ11" i="376"/>
  <c r="BY11" i="376"/>
  <c r="BW11" i="376"/>
  <c r="BV11" i="376"/>
  <c r="BT11" i="376"/>
  <c r="BS11" i="376"/>
  <c r="BI11" i="376"/>
  <c r="BH11" i="376"/>
  <c r="BG11" i="376"/>
  <c r="BF11" i="376"/>
  <c r="BE11" i="376"/>
  <c r="BD11" i="376"/>
  <c r="BC11" i="376"/>
  <c r="BB11" i="376"/>
  <c r="BA11" i="376"/>
  <c r="AZ11" i="376"/>
  <c r="AY11" i="376"/>
  <c r="AX11" i="376"/>
  <c r="AW11" i="376"/>
  <c r="AV11" i="376"/>
  <c r="AK11" i="376"/>
  <c r="AJ11" i="376"/>
  <c r="AI11" i="376"/>
  <c r="AH11" i="376"/>
  <c r="AG11" i="376"/>
  <c r="AF11" i="376"/>
  <c r="AE11" i="376"/>
  <c r="AD11" i="376"/>
  <c r="AC11" i="376"/>
  <c r="AB11" i="376"/>
  <c r="AA11" i="376"/>
  <c r="Z11" i="376"/>
  <c r="Y11" i="376"/>
  <c r="X11" i="376"/>
  <c r="T11" i="376"/>
  <c r="U11" i="376" s="1"/>
  <c r="Q11" i="376"/>
  <c r="H11" i="376"/>
  <c r="CO20" i="377"/>
  <c r="CN20" i="377"/>
  <c r="CI20" i="377"/>
  <c r="CH20" i="377"/>
  <c r="CF20" i="377"/>
  <c r="CE20" i="377"/>
  <c r="CC20" i="377"/>
  <c r="CB20" i="377"/>
  <c r="BZ20" i="377"/>
  <c r="BY20" i="377"/>
  <c r="BW20" i="377"/>
  <c r="BV20" i="377"/>
  <c r="BT20" i="377"/>
  <c r="BS20" i="377"/>
  <c r="BI20" i="377"/>
  <c r="BH20" i="377"/>
  <c r="BG20" i="377"/>
  <c r="BF20" i="377"/>
  <c r="BE20" i="377"/>
  <c r="BD20" i="377"/>
  <c r="BC20" i="377"/>
  <c r="BB20" i="377"/>
  <c r="BA20" i="377"/>
  <c r="AZ20" i="377"/>
  <c r="AY20" i="377"/>
  <c r="AX20" i="377"/>
  <c r="AW20" i="377"/>
  <c r="AV20" i="377"/>
  <c r="AK20" i="377"/>
  <c r="AJ20" i="377"/>
  <c r="AI20" i="377"/>
  <c r="AH20" i="377"/>
  <c r="AG20" i="377"/>
  <c r="AF20" i="377"/>
  <c r="AE20" i="377"/>
  <c r="AD20" i="377"/>
  <c r="AC20" i="377"/>
  <c r="AB20" i="377"/>
  <c r="AA20" i="377"/>
  <c r="Z20" i="377"/>
  <c r="Y20" i="377"/>
  <c r="X20" i="377"/>
  <c r="T20" i="377"/>
  <c r="U20" i="377" s="1"/>
  <c r="Q20" i="377"/>
  <c r="H20" i="377"/>
  <c r="CO18" i="377"/>
  <c r="CN18" i="377"/>
  <c r="CI18" i="377"/>
  <c r="CH18" i="377"/>
  <c r="CF18" i="377"/>
  <c r="CE18" i="377"/>
  <c r="CC18" i="377"/>
  <c r="CB18" i="377"/>
  <c r="BZ18" i="377"/>
  <c r="BY18" i="377"/>
  <c r="BW18" i="377"/>
  <c r="BV18" i="377"/>
  <c r="BT18" i="377"/>
  <c r="BS18" i="377"/>
  <c r="BI18" i="377"/>
  <c r="BH18" i="377"/>
  <c r="BG18" i="377"/>
  <c r="BF18" i="377"/>
  <c r="BE18" i="377"/>
  <c r="BD18" i="377"/>
  <c r="BC18" i="377"/>
  <c r="BB18" i="377"/>
  <c r="BA18" i="377"/>
  <c r="AZ18" i="377"/>
  <c r="AY18" i="377"/>
  <c r="AX18" i="377"/>
  <c r="AW18" i="377"/>
  <c r="AV18" i="377"/>
  <c r="AK18" i="377"/>
  <c r="AJ18" i="377"/>
  <c r="AI18" i="377"/>
  <c r="AH18" i="377"/>
  <c r="AG18" i="377"/>
  <c r="AF18" i="377"/>
  <c r="AE18" i="377"/>
  <c r="AD18" i="377"/>
  <c r="AC18" i="377"/>
  <c r="AB18" i="377"/>
  <c r="AA18" i="377"/>
  <c r="Z18" i="377"/>
  <c r="Y18" i="377"/>
  <c r="X18" i="377"/>
  <c r="T18" i="377"/>
  <c r="U18" i="377" s="1"/>
  <c r="Q18" i="377"/>
  <c r="H18" i="377"/>
  <c r="CO17" i="377"/>
  <c r="CN17" i="377"/>
  <c r="CI17" i="377"/>
  <c r="CH17" i="377"/>
  <c r="CF17" i="377"/>
  <c r="CE17" i="377"/>
  <c r="CC17" i="377"/>
  <c r="CB17" i="377"/>
  <c r="BZ17" i="377"/>
  <c r="BY17" i="377"/>
  <c r="BW17" i="377"/>
  <c r="BV17" i="377"/>
  <c r="BT17" i="377"/>
  <c r="BS17" i="377"/>
  <c r="BI17" i="377"/>
  <c r="BH17" i="377"/>
  <c r="BG17" i="377"/>
  <c r="BF17" i="377"/>
  <c r="BE17" i="377"/>
  <c r="BD17" i="377"/>
  <c r="BC17" i="377"/>
  <c r="BB17" i="377"/>
  <c r="BA17" i="377"/>
  <c r="AZ17" i="377"/>
  <c r="AY17" i="377"/>
  <c r="AX17" i="377"/>
  <c r="AW17" i="377"/>
  <c r="AV17" i="377"/>
  <c r="AK17" i="377"/>
  <c r="AJ17" i="377"/>
  <c r="AI17" i="377"/>
  <c r="AH17" i="377"/>
  <c r="AG17" i="377"/>
  <c r="AF17" i="377"/>
  <c r="AE17" i="377"/>
  <c r="AD17" i="377"/>
  <c r="AC17" i="377"/>
  <c r="AB17" i="377"/>
  <c r="AA17" i="377"/>
  <c r="Z17" i="377"/>
  <c r="Y17" i="377"/>
  <c r="X17" i="377"/>
  <c r="T17" i="377"/>
  <c r="U17" i="377" s="1"/>
  <c r="Q17" i="377"/>
  <c r="H17" i="377"/>
  <c r="CO16" i="377"/>
  <c r="CN16" i="377"/>
  <c r="CI16" i="377"/>
  <c r="CH16" i="377"/>
  <c r="CF16" i="377"/>
  <c r="CE16" i="377"/>
  <c r="CC16" i="377"/>
  <c r="CB16" i="377"/>
  <c r="BZ16" i="377"/>
  <c r="BY16" i="377"/>
  <c r="BW16" i="377"/>
  <c r="BV16" i="377"/>
  <c r="BT16" i="377"/>
  <c r="BS16" i="377"/>
  <c r="BI16" i="377"/>
  <c r="BH16" i="377"/>
  <c r="BG16" i="377"/>
  <c r="BF16" i="377"/>
  <c r="BE16" i="377"/>
  <c r="BD16" i="377"/>
  <c r="BC16" i="377"/>
  <c r="BB16" i="377"/>
  <c r="BA16" i="377"/>
  <c r="BM16" i="377" s="1"/>
  <c r="AZ16" i="377"/>
  <c r="AY16" i="377"/>
  <c r="AX16" i="377"/>
  <c r="AW16" i="377"/>
  <c r="AV16" i="377"/>
  <c r="AK16" i="377"/>
  <c r="AJ16" i="377"/>
  <c r="AI16" i="377"/>
  <c r="AR16" i="377" s="1"/>
  <c r="AH16" i="377"/>
  <c r="AG16" i="377"/>
  <c r="AF16" i="377"/>
  <c r="AE16" i="377"/>
  <c r="AD16" i="377"/>
  <c r="AC16" i="377"/>
  <c r="AB16" i="377"/>
  <c r="AA16" i="377"/>
  <c r="AN16" i="377" s="1"/>
  <c r="Z16" i="377"/>
  <c r="Y16" i="377"/>
  <c r="X16" i="377"/>
  <c r="T16" i="377"/>
  <c r="U16" i="377" s="1"/>
  <c r="Q16" i="377"/>
  <c r="H16" i="377"/>
  <c r="CO15" i="377"/>
  <c r="CN15" i="377"/>
  <c r="CI15" i="377"/>
  <c r="CH15" i="377"/>
  <c r="CF15" i="377"/>
  <c r="CE15" i="377"/>
  <c r="CC15" i="377"/>
  <c r="CB15" i="377"/>
  <c r="BZ15" i="377"/>
  <c r="BY15" i="377"/>
  <c r="BW15" i="377"/>
  <c r="BV15" i="377"/>
  <c r="BT15" i="377"/>
  <c r="BS15" i="377"/>
  <c r="BI15" i="377"/>
  <c r="BH15" i="377"/>
  <c r="BG15" i="377"/>
  <c r="BF15" i="377"/>
  <c r="BE15" i="377"/>
  <c r="BD15" i="377"/>
  <c r="BC15" i="377"/>
  <c r="BB15" i="377"/>
  <c r="BA15" i="377"/>
  <c r="AZ15" i="377"/>
  <c r="AY15" i="377"/>
  <c r="AX15" i="377"/>
  <c r="AW15" i="377"/>
  <c r="AV15" i="377"/>
  <c r="AK15" i="377"/>
  <c r="AJ15" i="377"/>
  <c r="AI15" i="377"/>
  <c r="AH15" i="377"/>
  <c r="AG15" i="377"/>
  <c r="AF15" i="377"/>
  <c r="AE15" i="377"/>
  <c r="AD15" i="377"/>
  <c r="AC15" i="377"/>
  <c r="AB15" i="377"/>
  <c r="AA15" i="377"/>
  <c r="Z15" i="377"/>
  <c r="Y15" i="377"/>
  <c r="X15" i="377"/>
  <c r="T15" i="377"/>
  <c r="U15" i="377" s="1"/>
  <c r="Q15" i="377"/>
  <c r="H15" i="377"/>
  <c r="CO14" i="377"/>
  <c r="CN14" i="377"/>
  <c r="CI14" i="377"/>
  <c r="CH14" i="377"/>
  <c r="CF14" i="377"/>
  <c r="CE14" i="377"/>
  <c r="CC14" i="377"/>
  <c r="CB14" i="377"/>
  <c r="BZ14" i="377"/>
  <c r="BY14" i="377"/>
  <c r="BW14" i="377"/>
  <c r="BV14" i="377"/>
  <c r="BT14" i="377"/>
  <c r="BS14" i="377"/>
  <c r="BI14" i="377"/>
  <c r="BH14" i="377"/>
  <c r="BG14" i="377"/>
  <c r="BF14" i="377"/>
  <c r="BE14" i="377"/>
  <c r="BD14" i="377"/>
  <c r="BC14" i="377"/>
  <c r="BB14" i="377"/>
  <c r="BA14" i="377"/>
  <c r="AZ14" i="377"/>
  <c r="AY14" i="377"/>
  <c r="AX14" i="377"/>
  <c r="AW14" i="377"/>
  <c r="AV14" i="377"/>
  <c r="AK14" i="377"/>
  <c r="AJ14" i="377"/>
  <c r="AI14" i="377"/>
  <c r="AH14" i="377"/>
  <c r="AG14" i="377"/>
  <c r="AF14" i="377"/>
  <c r="AE14" i="377"/>
  <c r="AD14" i="377"/>
  <c r="AC14" i="377"/>
  <c r="AB14" i="377"/>
  <c r="AA14" i="377"/>
  <c r="Z14" i="377"/>
  <c r="Y14" i="377"/>
  <c r="X14" i="377"/>
  <c r="T14" i="377"/>
  <c r="U14" i="377" s="1"/>
  <c r="Q14" i="377"/>
  <c r="H14" i="377"/>
  <c r="CO13" i="377"/>
  <c r="CN13" i="377"/>
  <c r="CI13" i="377"/>
  <c r="CH13" i="377"/>
  <c r="CF13" i="377"/>
  <c r="CE13" i="377"/>
  <c r="CC13" i="377"/>
  <c r="CB13" i="377"/>
  <c r="BZ13" i="377"/>
  <c r="BY13" i="377"/>
  <c r="BW13" i="377"/>
  <c r="BV13" i="377"/>
  <c r="BT13" i="377"/>
  <c r="BS13" i="377"/>
  <c r="BI13" i="377"/>
  <c r="BH13" i="377"/>
  <c r="BG13" i="377"/>
  <c r="BF13" i="377"/>
  <c r="BE13" i="377"/>
  <c r="BD13" i="377"/>
  <c r="BC13" i="377"/>
  <c r="BB13" i="377"/>
  <c r="BA13" i="377"/>
  <c r="AZ13" i="377"/>
  <c r="AY13" i="377"/>
  <c r="AX13" i="377"/>
  <c r="AW13" i="377"/>
  <c r="AV13" i="377"/>
  <c r="AK13" i="377"/>
  <c r="AJ13" i="377"/>
  <c r="AI13" i="377"/>
  <c r="AH13" i="377"/>
  <c r="AG13" i="377"/>
  <c r="AF13" i="377"/>
  <c r="AE13" i="377"/>
  <c r="AD13" i="377"/>
  <c r="AC13" i="377"/>
  <c r="AB13" i="377"/>
  <c r="AA13" i="377"/>
  <c r="Z13" i="377"/>
  <c r="Y13" i="377"/>
  <c r="X13" i="377"/>
  <c r="T13" i="377"/>
  <c r="U13" i="377" s="1"/>
  <c r="Q13" i="377"/>
  <c r="H13" i="377"/>
  <c r="CO12" i="377"/>
  <c r="CN12" i="377"/>
  <c r="CL12" i="377"/>
  <c r="CI12" i="377"/>
  <c r="CH12" i="377"/>
  <c r="CF12" i="377"/>
  <c r="CE12" i="377"/>
  <c r="CC12" i="377"/>
  <c r="CB12" i="377"/>
  <c r="BZ12" i="377"/>
  <c r="BY12" i="377"/>
  <c r="BW12" i="377"/>
  <c r="BV12" i="377"/>
  <c r="BT12" i="377"/>
  <c r="BS12" i="377"/>
  <c r="BI12" i="377"/>
  <c r="BH12" i="377"/>
  <c r="BG12" i="377"/>
  <c r="BF12" i="377"/>
  <c r="BE12" i="377"/>
  <c r="BD12" i="377"/>
  <c r="BC12" i="377"/>
  <c r="BB12" i="377"/>
  <c r="BA12" i="377"/>
  <c r="AZ12" i="377"/>
  <c r="AY12" i="377"/>
  <c r="AX12" i="377"/>
  <c r="AW12" i="377"/>
  <c r="AV12" i="377"/>
  <c r="AK12" i="377"/>
  <c r="AJ12" i="377"/>
  <c r="AI12" i="377"/>
  <c r="AH12" i="377"/>
  <c r="AG12" i="377"/>
  <c r="AF12" i="377"/>
  <c r="AE12" i="377"/>
  <c r="AD12" i="377"/>
  <c r="AC12" i="377"/>
  <c r="AB12" i="377"/>
  <c r="AA12" i="377"/>
  <c r="Z12" i="377"/>
  <c r="Y12" i="377"/>
  <c r="X12" i="377"/>
  <c r="T12" i="377"/>
  <c r="U12" i="377" s="1"/>
  <c r="Q12" i="377"/>
  <c r="H12" i="377"/>
  <c r="CO11" i="377"/>
  <c r="CN11" i="377"/>
  <c r="CI11" i="377"/>
  <c r="CH11" i="377"/>
  <c r="CF11" i="377"/>
  <c r="CE11" i="377"/>
  <c r="CC11" i="377"/>
  <c r="CB11" i="377"/>
  <c r="BZ11" i="377"/>
  <c r="BY11" i="377"/>
  <c r="BW11" i="377"/>
  <c r="BV11" i="377"/>
  <c r="BT11" i="377"/>
  <c r="BS11" i="377"/>
  <c r="BI11" i="377"/>
  <c r="BH11" i="377"/>
  <c r="BG11" i="377"/>
  <c r="BF11" i="377"/>
  <c r="BE11" i="377"/>
  <c r="BD11" i="377"/>
  <c r="BC11" i="377"/>
  <c r="BB11" i="377"/>
  <c r="BA11" i="377"/>
  <c r="AZ11" i="377"/>
  <c r="AY11" i="377"/>
  <c r="AX11" i="377"/>
  <c r="AW11" i="377"/>
  <c r="AV11" i="377"/>
  <c r="AK11" i="377"/>
  <c r="AJ11" i="377"/>
  <c r="AI11" i="377"/>
  <c r="AH11" i="377"/>
  <c r="AG11" i="377"/>
  <c r="AF11" i="377"/>
  <c r="AE11" i="377"/>
  <c r="AD11" i="377"/>
  <c r="AC11" i="377"/>
  <c r="AB11" i="377"/>
  <c r="AA11" i="377"/>
  <c r="Z11" i="377"/>
  <c r="Y11" i="377"/>
  <c r="X11" i="377"/>
  <c r="T11" i="377"/>
  <c r="U11" i="377" s="1"/>
  <c r="Q11" i="377"/>
  <c r="H11" i="377"/>
  <c r="CO10" i="377"/>
  <c r="CN10" i="377"/>
  <c r="CI10" i="377"/>
  <c r="CH10" i="377"/>
  <c r="CF10" i="377"/>
  <c r="CE10" i="377"/>
  <c r="CC10" i="377"/>
  <c r="CB10" i="377"/>
  <c r="BZ10" i="377"/>
  <c r="BY10" i="377"/>
  <c r="BW10" i="377"/>
  <c r="BV10" i="377"/>
  <c r="BT10" i="377"/>
  <c r="BS10" i="377"/>
  <c r="BI10" i="377"/>
  <c r="BH10" i="377"/>
  <c r="BG10" i="377"/>
  <c r="BF10" i="377"/>
  <c r="BE10" i="377"/>
  <c r="BD10" i="377"/>
  <c r="BC10" i="377"/>
  <c r="BB10" i="377"/>
  <c r="BA10" i="377"/>
  <c r="AZ10" i="377"/>
  <c r="AY10" i="377"/>
  <c r="AX10" i="377"/>
  <c r="AW10" i="377"/>
  <c r="AV10" i="377"/>
  <c r="AK10" i="377"/>
  <c r="AJ10" i="377"/>
  <c r="AI10" i="377"/>
  <c r="AH10" i="377"/>
  <c r="AG10" i="377"/>
  <c r="AF10" i="377"/>
  <c r="AE10" i="377"/>
  <c r="AD10" i="377"/>
  <c r="AC10" i="377"/>
  <c r="AB10" i="377"/>
  <c r="AA10" i="377"/>
  <c r="Z10" i="377"/>
  <c r="Y10" i="377"/>
  <c r="X10" i="377"/>
  <c r="T10" i="377"/>
  <c r="U10" i="377" s="1"/>
  <c r="Q10" i="377"/>
  <c r="H10" i="377"/>
  <c r="CO27" i="366"/>
  <c r="CN27" i="366"/>
  <c r="CL27" i="366"/>
  <c r="CK27" i="366"/>
  <c r="CI27" i="366"/>
  <c r="CH27" i="366"/>
  <c r="CF27" i="366"/>
  <c r="CE27" i="366"/>
  <c r="CC27" i="366"/>
  <c r="CB27" i="366"/>
  <c r="BZ27" i="366"/>
  <c r="BY27" i="366"/>
  <c r="BT27" i="366"/>
  <c r="BS27" i="366"/>
  <c r="BI27" i="366"/>
  <c r="BH27" i="366"/>
  <c r="BG27" i="366"/>
  <c r="BF27" i="366"/>
  <c r="BE27" i="366"/>
  <c r="BD27" i="366"/>
  <c r="BC27" i="366"/>
  <c r="BB27" i="366"/>
  <c r="BA27" i="366"/>
  <c r="AZ27" i="366"/>
  <c r="AY27" i="366"/>
  <c r="AX27" i="366"/>
  <c r="AW27" i="366"/>
  <c r="AV27" i="366"/>
  <c r="AK27" i="366"/>
  <c r="AJ27" i="366"/>
  <c r="AI27" i="366"/>
  <c r="AH27" i="366"/>
  <c r="AG27" i="366"/>
  <c r="AF27" i="366"/>
  <c r="AE27" i="366"/>
  <c r="AD27" i="366"/>
  <c r="AC27" i="366"/>
  <c r="AB27" i="366"/>
  <c r="AA27" i="366"/>
  <c r="Z27" i="366"/>
  <c r="Y27" i="366"/>
  <c r="X27" i="366"/>
  <c r="T27" i="366"/>
  <c r="U27" i="366" s="1"/>
  <c r="Q27" i="366"/>
  <c r="H27" i="366"/>
  <c r="CO26" i="366"/>
  <c r="CN26" i="366"/>
  <c r="CL26" i="366"/>
  <c r="CK26" i="366"/>
  <c r="CI26" i="366"/>
  <c r="CH26" i="366"/>
  <c r="CF26" i="366"/>
  <c r="CE26" i="366"/>
  <c r="CC26" i="366"/>
  <c r="CB26" i="366"/>
  <c r="BZ26" i="366"/>
  <c r="BY26" i="366"/>
  <c r="BW26" i="366"/>
  <c r="BV26" i="366"/>
  <c r="BT26" i="366"/>
  <c r="BS26" i="366"/>
  <c r="BI26" i="366"/>
  <c r="BH26" i="366"/>
  <c r="BG26" i="366"/>
  <c r="BF26" i="366"/>
  <c r="BE26" i="366"/>
  <c r="BD26" i="366"/>
  <c r="BC26" i="366"/>
  <c r="BB26" i="366"/>
  <c r="BA26" i="366"/>
  <c r="AZ26" i="366"/>
  <c r="AY26" i="366"/>
  <c r="AX26" i="366"/>
  <c r="AW26" i="366"/>
  <c r="AV26" i="366"/>
  <c r="AK26" i="366"/>
  <c r="AJ26" i="366"/>
  <c r="AI26" i="366"/>
  <c r="AH26" i="366"/>
  <c r="AG26" i="366"/>
  <c r="AF26" i="366"/>
  <c r="AE26" i="366"/>
  <c r="AD26" i="366"/>
  <c r="AC26" i="366"/>
  <c r="AB26" i="366"/>
  <c r="AA26" i="366"/>
  <c r="AN26" i="366" s="1"/>
  <c r="Z26" i="366"/>
  <c r="Y26" i="366"/>
  <c r="X26" i="366"/>
  <c r="T26" i="366"/>
  <c r="U26" i="366" s="1"/>
  <c r="H26" i="366"/>
  <c r="CO25" i="366"/>
  <c r="CN25" i="366"/>
  <c r="CL25" i="366"/>
  <c r="CK25" i="366"/>
  <c r="CI25" i="366"/>
  <c r="CH25" i="366"/>
  <c r="CF25" i="366"/>
  <c r="CE25" i="366"/>
  <c r="CC25" i="366"/>
  <c r="CB25" i="366"/>
  <c r="BZ25" i="366"/>
  <c r="BY25" i="366"/>
  <c r="BT25" i="366"/>
  <c r="BS25" i="366"/>
  <c r="BI25" i="366"/>
  <c r="BH25" i="366"/>
  <c r="BG25" i="366"/>
  <c r="BF25" i="366"/>
  <c r="BE25" i="366"/>
  <c r="BD25" i="366"/>
  <c r="BC25" i="366"/>
  <c r="BB25" i="366"/>
  <c r="BA25" i="366"/>
  <c r="AZ25" i="366"/>
  <c r="AY25" i="366"/>
  <c r="AX25" i="366"/>
  <c r="AW25" i="366"/>
  <c r="AV25" i="366"/>
  <c r="AK25" i="366"/>
  <c r="AJ25" i="366"/>
  <c r="AI25" i="366"/>
  <c r="AH25" i="366"/>
  <c r="AG25" i="366"/>
  <c r="AF25" i="366"/>
  <c r="AE25" i="366"/>
  <c r="AD25" i="366"/>
  <c r="AC25" i="366"/>
  <c r="AB25" i="366"/>
  <c r="AA25" i="366"/>
  <c r="Z25" i="366"/>
  <c r="Y25" i="366"/>
  <c r="X25" i="366"/>
  <c r="T25" i="366"/>
  <c r="U25" i="366" s="1"/>
  <c r="Q25" i="366"/>
  <c r="H25" i="366"/>
  <c r="CO24" i="366"/>
  <c r="CN24" i="366"/>
  <c r="CL24" i="366"/>
  <c r="CK24" i="366"/>
  <c r="CI24" i="366"/>
  <c r="CH24" i="366"/>
  <c r="CF24" i="366"/>
  <c r="CE24" i="366"/>
  <c r="CC24" i="366"/>
  <c r="CB24" i="366"/>
  <c r="BZ24" i="366"/>
  <c r="BY24" i="366"/>
  <c r="BT24" i="366"/>
  <c r="BS24" i="366"/>
  <c r="BI24" i="366"/>
  <c r="BH24" i="366"/>
  <c r="BG24" i="366"/>
  <c r="BF24" i="366"/>
  <c r="BE24" i="366"/>
  <c r="BD24" i="366"/>
  <c r="BC24" i="366"/>
  <c r="BB24" i="366"/>
  <c r="BA24" i="366"/>
  <c r="AZ24" i="366"/>
  <c r="AY24" i="366"/>
  <c r="AX24" i="366"/>
  <c r="AW24" i="366"/>
  <c r="AV24" i="366"/>
  <c r="AK24" i="366"/>
  <c r="AJ24" i="366"/>
  <c r="AI24" i="366"/>
  <c r="AH24" i="366"/>
  <c r="AG24" i="366"/>
  <c r="AQ24" i="366" s="1"/>
  <c r="AF24" i="366"/>
  <c r="AE24" i="366"/>
  <c r="AD24" i="366"/>
  <c r="AC24" i="366"/>
  <c r="AB24" i="366"/>
  <c r="AA24" i="366"/>
  <c r="Z24" i="366"/>
  <c r="Y24" i="366"/>
  <c r="AM24" i="366" s="1"/>
  <c r="X24" i="366"/>
  <c r="T24" i="366"/>
  <c r="U24" i="366" s="1"/>
  <c r="Q24" i="366"/>
  <c r="H24" i="366"/>
  <c r="CO23" i="366"/>
  <c r="CN23" i="366"/>
  <c r="CL23" i="366"/>
  <c r="CK23" i="366"/>
  <c r="CI23" i="366"/>
  <c r="CH23" i="366"/>
  <c r="CF23" i="366"/>
  <c r="CE23" i="366"/>
  <c r="CC23" i="366"/>
  <c r="CB23" i="366"/>
  <c r="BZ23" i="366"/>
  <c r="BY23" i="366"/>
  <c r="BT23" i="366"/>
  <c r="BS23" i="366"/>
  <c r="BI23" i="366"/>
  <c r="BH23" i="366"/>
  <c r="BG23" i="366"/>
  <c r="BF23" i="366"/>
  <c r="BE23" i="366"/>
  <c r="BD23" i="366"/>
  <c r="BC23" i="366"/>
  <c r="BB23" i="366"/>
  <c r="BA23" i="366"/>
  <c r="AZ23" i="366"/>
  <c r="AY23" i="366"/>
  <c r="AX23" i="366"/>
  <c r="AW23" i="366"/>
  <c r="AV23" i="366"/>
  <c r="AK23" i="366"/>
  <c r="AJ23" i="366"/>
  <c r="AI23" i="366"/>
  <c r="AH23" i="366"/>
  <c r="AG23" i="366"/>
  <c r="AF23" i="366"/>
  <c r="AE23" i="366"/>
  <c r="AD23" i="366"/>
  <c r="AC23" i="366"/>
  <c r="AB23" i="366"/>
  <c r="AA23" i="366"/>
  <c r="Z23" i="366"/>
  <c r="Y23" i="366"/>
  <c r="X23" i="366"/>
  <c r="T23" i="366"/>
  <c r="U23" i="366" s="1"/>
  <c r="Q23" i="366"/>
  <c r="H23" i="366"/>
  <c r="CO22" i="366"/>
  <c r="CN22" i="366"/>
  <c r="CL22" i="366"/>
  <c r="CK22" i="366"/>
  <c r="CI22" i="366"/>
  <c r="CH22" i="366"/>
  <c r="CF22" i="366"/>
  <c r="CE22" i="366"/>
  <c r="CC22" i="366"/>
  <c r="CB22" i="366"/>
  <c r="BZ22" i="366"/>
  <c r="BY22" i="366"/>
  <c r="BT22" i="366"/>
  <c r="BS22" i="366"/>
  <c r="BI22" i="366"/>
  <c r="BH22" i="366"/>
  <c r="BG22" i="366"/>
  <c r="BF22" i="366"/>
  <c r="BE22" i="366"/>
  <c r="BD22" i="366"/>
  <c r="BC22" i="366"/>
  <c r="BB22" i="366"/>
  <c r="BA22" i="366"/>
  <c r="AZ22" i="366"/>
  <c r="AY22" i="366"/>
  <c r="AX22" i="366"/>
  <c r="AW22" i="366"/>
  <c r="AV22" i="366"/>
  <c r="AK22" i="366"/>
  <c r="AJ22" i="366"/>
  <c r="AI22" i="366"/>
  <c r="AH22" i="366"/>
  <c r="AG22" i="366"/>
  <c r="AF22" i="366"/>
  <c r="AE22" i="366"/>
  <c r="AD22" i="366"/>
  <c r="AC22" i="366"/>
  <c r="AB22" i="366"/>
  <c r="AA22" i="366"/>
  <c r="Z22" i="366"/>
  <c r="Y22" i="366"/>
  <c r="X22" i="366"/>
  <c r="T22" i="366"/>
  <c r="U22" i="366" s="1"/>
  <c r="Q22" i="366"/>
  <c r="H22" i="366"/>
  <c r="CO21" i="366"/>
  <c r="CN21" i="366"/>
  <c r="CL21" i="366"/>
  <c r="CK21" i="366"/>
  <c r="CI21" i="366"/>
  <c r="CH21" i="366"/>
  <c r="CF21" i="366"/>
  <c r="CE21" i="366"/>
  <c r="CC21" i="366"/>
  <c r="CB21" i="366"/>
  <c r="BZ21" i="366"/>
  <c r="BY21" i="366"/>
  <c r="BT21" i="366"/>
  <c r="BS21" i="366"/>
  <c r="BI21" i="366"/>
  <c r="BH21" i="366"/>
  <c r="BG21" i="366"/>
  <c r="BF21" i="366"/>
  <c r="BE21" i="366"/>
  <c r="BD21" i="366"/>
  <c r="BC21" i="366"/>
  <c r="BB21" i="366"/>
  <c r="BA21" i="366"/>
  <c r="AZ21" i="366"/>
  <c r="AY21" i="366"/>
  <c r="AX21" i="366"/>
  <c r="AW21" i="366"/>
  <c r="AV21" i="366"/>
  <c r="AK21" i="366"/>
  <c r="AJ21" i="366"/>
  <c r="AI21" i="366"/>
  <c r="AH21" i="366"/>
  <c r="AG21" i="366"/>
  <c r="AF21" i="366"/>
  <c r="AE21" i="366"/>
  <c r="AD21" i="366"/>
  <c r="AC21" i="366"/>
  <c r="AB21" i="366"/>
  <c r="AA21" i="366"/>
  <c r="Z21" i="366"/>
  <c r="Y21" i="366"/>
  <c r="X21" i="366"/>
  <c r="T21" i="366"/>
  <c r="U21" i="366" s="1"/>
  <c r="Q21" i="366"/>
  <c r="H21" i="366"/>
  <c r="CO20" i="366"/>
  <c r="CN20" i="366"/>
  <c r="CL20" i="366"/>
  <c r="CK20" i="366"/>
  <c r="CI20" i="366"/>
  <c r="CH20" i="366"/>
  <c r="CF20" i="366"/>
  <c r="CE20" i="366"/>
  <c r="CC20" i="366"/>
  <c r="CB20" i="366"/>
  <c r="BZ20" i="366"/>
  <c r="BY20" i="366"/>
  <c r="BW20" i="366"/>
  <c r="BT20" i="366"/>
  <c r="BS20" i="366"/>
  <c r="BI20" i="366"/>
  <c r="BH20" i="366"/>
  <c r="BG20" i="366"/>
  <c r="BF20" i="366"/>
  <c r="BE20" i="366"/>
  <c r="BD20" i="366"/>
  <c r="BC20" i="366"/>
  <c r="BB20" i="366"/>
  <c r="BA20" i="366"/>
  <c r="AZ20" i="366"/>
  <c r="AY20" i="366"/>
  <c r="AX20" i="366"/>
  <c r="AW20" i="366"/>
  <c r="AV20" i="366"/>
  <c r="AK20" i="366"/>
  <c r="AJ20" i="366"/>
  <c r="AI20" i="366"/>
  <c r="AH20" i="366"/>
  <c r="AG20" i="366"/>
  <c r="AF20" i="366"/>
  <c r="AE20" i="366"/>
  <c r="AD20" i="366"/>
  <c r="AC20" i="366"/>
  <c r="AB20" i="366"/>
  <c r="AA20" i="366"/>
  <c r="Z20" i="366"/>
  <c r="Y20" i="366"/>
  <c r="X20" i="366"/>
  <c r="T20" i="366"/>
  <c r="U20" i="366" s="1"/>
  <c r="H20" i="366"/>
  <c r="Q28" i="366"/>
  <c r="O24" i="363"/>
  <c r="F9" i="363"/>
  <c r="H12" i="363"/>
  <c r="H13" i="363"/>
  <c r="H14" i="363"/>
  <c r="H15" i="363"/>
  <c r="H16" i="363"/>
  <c r="H17" i="363"/>
  <c r="H18" i="363"/>
  <c r="H19" i="363"/>
  <c r="H20" i="363"/>
  <c r="H21" i="363"/>
  <c r="H22" i="363"/>
  <c r="H23" i="363"/>
  <c r="H24" i="363"/>
  <c r="Q14" i="363"/>
  <c r="Q15" i="363"/>
  <c r="Q16" i="363"/>
  <c r="Q17" i="363"/>
  <c r="Q18" i="363"/>
  <c r="Q19" i="363"/>
  <c r="Q20" i="363"/>
  <c r="Q21" i="363"/>
  <c r="Q22" i="363"/>
  <c r="Q23" i="363"/>
  <c r="Q13" i="363"/>
  <c r="Q11" i="363"/>
  <c r="Q10" i="363"/>
  <c r="Q9" i="363"/>
  <c r="CO12" i="422"/>
  <c r="CN12" i="422"/>
  <c r="CI12" i="422"/>
  <c r="CH12" i="422"/>
  <c r="CF12" i="422"/>
  <c r="CE12" i="422"/>
  <c r="CC12" i="422"/>
  <c r="CB12" i="422"/>
  <c r="BZ12" i="422"/>
  <c r="BY12" i="422"/>
  <c r="BW12" i="422"/>
  <c r="BV12" i="422"/>
  <c r="BT12" i="422"/>
  <c r="BS12" i="422"/>
  <c r="BI12" i="422"/>
  <c r="BH12" i="422"/>
  <c r="BG12" i="422"/>
  <c r="BF12" i="422"/>
  <c r="BE12" i="422"/>
  <c r="BD12" i="422"/>
  <c r="BC12" i="422"/>
  <c r="BB12" i="422"/>
  <c r="BA12" i="422"/>
  <c r="AZ12" i="422"/>
  <c r="AY12" i="422"/>
  <c r="AX12" i="422"/>
  <c r="AW12" i="422"/>
  <c r="AV12" i="422"/>
  <c r="AK12" i="422"/>
  <c r="AJ12" i="422"/>
  <c r="AI12" i="422"/>
  <c r="AH12" i="422"/>
  <c r="AG12" i="422"/>
  <c r="AQ12" i="422" s="1"/>
  <c r="AF12" i="422"/>
  <c r="AE12" i="422"/>
  <c r="AP12" i="422" s="1"/>
  <c r="AD12" i="422"/>
  <c r="AC12" i="422"/>
  <c r="AB12" i="422"/>
  <c r="AA12" i="422"/>
  <c r="Z12" i="422"/>
  <c r="Y12" i="422"/>
  <c r="AM12" i="422" s="1"/>
  <c r="X12" i="422"/>
  <c r="T12" i="422"/>
  <c r="U12" i="422" s="1"/>
  <c r="Q12" i="422"/>
  <c r="H12" i="422"/>
  <c r="CO11" i="422"/>
  <c r="CN11" i="422"/>
  <c r="CI11" i="422"/>
  <c r="CH11" i="422"/>
  <c r="CF11" i="422"/>
  <c r="CE11" i="422"/>
  <c r="CC11" i="422"/>
  <c r="CB11" i="422"/>
  <c r="BZ11" i="422"/>
  <c r="BY11" i="422"/>
  <c r="BW11" i="422"/>
  <c r="BV11" i="422"/>
  <c r="BT11" i="422"/>
  <c r="BS11" i="422"/>
  <c r="BI11" i="422"/>
  <c r="BH11" i="422"/>
  <c r="BG11" i="422"/>
  <c r="BF11" i="422"/>
  <c r="BE11" i="422"/>
  <c r="BD11" i="422"/>
  <c r="BC11" i="422"/>
  <c r="BB11" i="422"/>
  <c r="BA11" i="422"/>
  <c r="AZ11" i="422"/>
  <c r="AY11" i="422"/>
  <c r="AX11" i="422"/>
  <c r="AW11" i="422"/>
  <c r="AV11" i="422"/>
  <c r="AK11" i="422"/>
  <c r="AJ11" i="422"/>
  <c r="AI11" i="422"/>
  <c r="AH11" i="422"/>
  <c r="AG11" i="422"/>
  <c r="AF11" i="422"/>
  <c r="AE11" i="422"/>
  <c r="AD11" i="422"/>
  <c r="AC11" i="422"/>
  <c r="AB11" i="422"/>
  <c r="AA11" i="422"/>
  <c r="Z11" i="422"/>
  <c r="Y11" i="422"/>
  <c r="X11" i="422"/>
  <c r="T11" i="422"/>
  <c r="U11" i="422" s="1"/>
  <c r="Q11" i="422"/>
  <c r="H11" i="422"/>
  <c r="CO10" i="422"/>
  <c r="CN10" i="422"/>
  <c r="CI10" i="422"/>
  <c r="CH10" i="422"/>
  <c r="CF10" i="422"/>
  <c r="CE10" i="422"/>
  <c r="CC10" i="422"/>
  <c r="CB10" i="422"/>
  <c r="BZ10" i="422"/>
  <c r="BY10" i="422"/>
  <c r="BW10" i="422"/>
  <c r="BV10" i="422"/>
  <c r="BT10" i="422"/>
  <c r="BS10" i="422"/>
  <c r="BI10" i="422"/>
  <c r="BH10" i="422"/>
  <c r="BG10" i="422"/>
  <c r="BF10" i="422"/>
  <c r="BE10" i="422"/>
  <c r="BD10" i="422"/>
  <c r="BC10" i="422"/>
  <c r="BB10" i="422"/>
  <c r="BA10" i="422"/>
  <c r="AZ10" i="422"/>
  <c r="AY10" i="422"/>
  <c r="AX10" i="422"/>
  <c r="AW10" i="422"/>
  <c r="AV10" i="422"/>
  <c r="AK10" i="422"/>
  <c r="AJ10" i="422"/>
  <c r="AI10" i="422"/>
  <c r="AH10" i="422"/>
  <c r="AG10" i="422"/>
  <c r="AQ10" i="422" s="1"/>
  <c r="AF10" i="422"/>
  <c r="AE10" i="422"/>
  <c r="AD10" i="422"/>
  <c r="AC10" i="422"/>
  <c r="AB10" i="422"/>
  <c r="AA10" i="422"/>
  <c r="Z10" i="422"/>
  <c r="Y10" i="422"/>
  <c r="AM10" i="422" s="1"/>
  <c r="X10" i="422"/>
  <c r="AS10" i="422" s="1"/>
  <c r="T10" i="422"/>
  <c r="U10" i="422" s="1"/>
  <c r="Q10" i="422"/>
  <c r="H10" i="422"/>
  <c r="CO13" i="422"/>
  <c r="CN13" i="422"/>
  <c r="CI13" i="422"/>
  <c r="CH13" i="422"/>
  <c r="CF13" i="422"/>
  <c r="CE13" i="422"/>
  <c r="CC13" i="422"/>
  <c r="CB13" i="422"/>
  <c r="BZ13" i="422"/>
  <c r="BY13" i="422"/>
  <c r="BW13" i="422"/>
  <c r="BV13" i="422"/>
  <c r="BT13" i="422"/>
  <c r="BS13" i="422"/>
  <c r="BI13" i="422"/>
  <c r="BH13" i="422"/>
  <c r="BG13" i="422"/>
  <c r="BF13" i="422"/>
  <c r="BE13" i="422"/>
  <c r="BD13" i="422"/>
  <c r="BC13" i="422"/>
  <c r="BB13" i="422"/>
  <c r="BA13" i="422"/>
  <c r="AZ13" i="422"/>
  <c r="AY13" i="422"/>
  <c r="AX13" i="422"/>
  <c r="AW13" i="422"/>
  <c r="AV13" i="422"/>
  <c r="AK13" i="422"/>
  <c r="AJ13" i="422"/>
  <c r="AI13" i="422"/>
  <c r="AH13" i="422"/>
  <c r="AG13" i="422"/>
  <c r="AF13" i="422"/>
  <c r="AE13" i="422"/>
  <c r="AD13" i="422"/>
  <c r="AC13" i="422"/>
  <c r="AB13" i="422"/>
  <c r="AA13" i="422"/>
  <c r="Z13" i="422"/>
  <c r="Y13" i="422"/>
  <c r="X13" i="422"/>
  <c r="T13" i="422"/>
  <c r="U13" i="422" s="1"/>
  <c r="Q13" i="422"/>
  <c r="H13" i="422"/>
  <c r="Q14" i="422"/>
  <c r="H9" i="422"/>
  <c r="CO13" i="420"/>
  <c r="CN13" i="420"/>
  <c r="CI13" i="420"/>
  <c r="CH13" i="420"/>
  <c r="CF13" i="420"/>
  <c r="CE13" i="420"/>
  <c r="CC13" i="420"/>
  <c r="CB13" i="420"/>
  <c r="BZ13" i="420"/>
  <c r="BY13" i="420"/>
  <c r="BW13" i="420"/>
  <c r="BV13" i="420"/>
  <c r="BT13" i="420"/>
  <c r="BS13" i="420"/>
  <c r="BI13" i="420"/>
  <c r="BH13" i="420"/>
  <c r="BG13" i="420"/>
  <c r="BF13" i="420"/>
  <c r="BE13" i="420"/>
  <c r="BO13" i="420" s="1"/>
  <c r="BD13" i="420"/>
  <c r="BC13" i="420"/>
  <c r="BB13" i="420"/>
  <c r="BA13" i="420"/>
  <c r="AZ13" i="420"/>
  <c r="AY13" i="420"/>
  <c r="AX13" i="420"/>
  <c r="AW13" i="420"/>
  <c r="BK13" i="420" s="1"/>
  <c r="AV13" i="420"/>
  <c r="AK13" i="420"/>
  <c r="AJ13" i="420"/>
  <c r="AI13" i="420"/>
  <c r="AH13" i="420"/>
  <c r="AG13" i="420"/>
  <c r="AF13" i="420"/>
  <c r="AE13" i="420"/>
  <c r="AP13" i="420" s="1"/>
  <c r="AD13" i="420"/>
  <c r="AC13" i="420"/>
  <c r="AO13" i="420" s="1"/>
  <c r="AB13" i="420"/>
  <c r="AA13" i="420"/>
  <c r="Z13" i="420"/>
  <c r="Y13" i="420"/>
  <c r="X13" i="420"/>
  <c r="T13" i="420"/>
  <c r="U13" i="420" s="1"/>
  <c r="Q13" i="420"/>
  <c r="H13" i="420"/>
  <c r="CO12" i="420"/>
  <c r="CN12" i="420"/>
  <c r="CI12" i="420"/>
  <c r="CH12" i="420"/>
  <c r="CF12" i="420"/>
  <c r="CE12" i="420"/>
  <c r="CC12" i="420"/>
  <c r="CB12" i="420"/>
  <c r="BZ12" i="420"/>
  <c r="BY12" i="420"/>
  <c r="BW12" i="420"/>
  <c r="BV12" i="420"/>
  <c r="BT12" i="420"/>
  <c r="BS12" i="420"/>
  <c r="BI12" i="420"/>
  <c r="BH12" i="420"/>
  <c r="BG12" i="420"/>
  <c r="BF12" i="420"/>
  <c r="BE12" i="420"/>
  <c r="BD12" i="420"/>
  <c r="BC12" i="420"/>
  <c r="BB12" i="420"/>
  <c r="BA12" i="420"/>
  <c r="AZ12" i="420"/>
  <c r="AY12" i="420"/>
  <c r="AX12" i="420"/>
  <c r="AW12" i="420"/>
  <c r="AV12" i="420"/>
  <c r="AK12" i="420"/>
  <c r="AJ12" i="420"/>
  <c r="AI12" i="420"/>
  <c r="AH12" i="420"/>
  <c r="AG12" i="420"/>
  <c r="AF12" i="420"/>
  <c r="AE12" i="420"/>
  <c r="AD12" i="420"/>
  <c r="AC12" i="420"/>
  <c r="AB12" i="420"/>
  <c r="AA12" i="420"/>
  <c r="AN12" i="420" s="1"/>
  <c r="Z12" i="420"/>
  <c r="Y12" i="420"/>
  <c r="X12" i="420"/>
  <c r="T12" i="420"/>
  <c r="U12" i="420" s="1"/>
  <c r="Q12" i="420"/>
  <c r="H12" i="420"/>
  <c r="CO11" i="420"/>
  <c r="CN11" i="420"/>
  <c r="CI11" i="420"/>
  <c r="CH11" i="420"/>
  <c r="CF11" i="420"/>
  <c r="CE11" i="420"/>
  <c r="CC11" i="420"/>
  <c r="CB11" i="420"/>
  <c r="BZ11" i="420"/>
  <c r="BY11" i="420"/>
  <c r="BW11" i="420"/>
  <c r="BV11" i="420"/>
  <c r="BT11" i="420"/>
  <c r="BS11" i="420"/>
  <c r="BI11" i="420"/>
  <c r="BH11" i="420"/>
  <c r="BG11" i="420"/>
  <c r="BF11" i="420"/>
  <c r="BE11" i="420"/>
  <c r="BD11" i="420"/>
  <c r="BC11" i="420"/>
  <c r="BB11" i="420"/>
  <c r="BA11" i="420"/>
  <c r="AZ11" i="420"/>
  <c r="AY11" i="420"/>
  <c r="AX11" i="420"/>
  <c r="AW11" i="420"/>
  <c r="AV11" i="420"/>
  <c r="AK11" i="420"/>
  <c r="AJ11" i="420"/>
  <c r="AI11" i="420"/>
  <c r="AH11" i="420"/>
  <c r="AG11" i="420"/>
  <c r="AF11" i="420"/>
  <c r="AE11" i="420"/>
  <c r="AD11" i="420"/>
  <c r="AC11" i="420"/>
  <c r="AB11" i="420"/>
  <c r="AA11" i="420"/>
  <c r="Z11" i="420"/>
  <c r="Y11" i="420"/>
  <c r="X11" i="420"/>
  <c r="T11" i="420"/>
  <c r="U11" i="420" s="1"/>
  <c r="Q11" i="420"/>
  <c r="H11" i="420"/>
  <c r="CO16" i="420"/>
  <c r="CN16" i="420"/>
  <c r="CI16" i="420"/>
  <c r="CH16" i="420"/>
  <c r="CF16" i="420"/>
  <c r="CE16" i="420"/>
  <c r="CC16" i="420"/>
  <c r="CB16" i="420"/>
  <c r="BZ16" i="420"/>
  <c r="BY16" i="420"/>
  <c r="BW16" i="420"/>
  <c r="BV16" i="420"/>
  <c r="BT16" i="420"/>
  <c r="BS16" i="420"/>
  <c r="BI16" i="420"/>
  <c r="BH16" i="420"/>
  <c r="BG16" i="420"/>
  <c r="BF16" i="420"/>
  <c r="BE16" i="420"/>
  <c r="BD16" i="420"/>
  <c r="BC16" i="420"/>
  <c r="BB16" i="420"/>
  <c r="BA16" i="420"/>
  <c r="AZ16" i="420"/>
  <c r="AY16" i="420"/>
  <c r="AX16" i="420"/>
  <c r="AW16" i="420"/>
  <c r="AV16" i="420"/>
  <c r="AK16" i="420"/>
  <c r="AJ16" i="420"/>
  <c r="AI16" i="420"/>
  <c r="AH16" i="420"/>
  <c r="AG16" i="420"/>
  <c r="AF16" i="420"/>
  <c r="AE16" i="420"/>
  <c r="AD16" i="420"/>
  <c r="AC16" i="420"/>
  <c r="AB16" i="420"/>
  <c r="AA16" i="420"/>
  <c r="Z16" i="420"/>
  <c r="Y16" i="420"/>
  <c r="X16" i="420"/>
  <c r="T16" i="420"/>
  <c r="U16" i="420" s="1"/>
  <c r="Q16" i="420"/>
  <c r="H16" i="420"/>
  <c r="CO15" i="420"/>
  <c r="CN15" i="420"/>
  <c r="CI15" i="420"/>
  <c r="CH15" i="420"/>
  <c r="CF15" i="420"/>
  <c r="CE15" i="420"/>
  <c r="CC15" i="420"/>
  <c r="CB15" i="420"/>
  <c r="BZ15" i="420"/>
  <c r="BY15" i="420"/>
  <c r="BW15" i="420"/>
  <c r="BV15" i="420"/>
  <c r="BT15" i="420"/>
  <c r="BS15" i="420"/>
  <c r="BI15" i="420"/>
  <c r="BH15" i="420"/>
  <c r="BG15" i="420"/>
  <c r="BF15" i="420"/>
  <c r="BE15" i="420"/>
  <c r="BD15" i="420"/>
  <c r="BC15" i="420"/>
  <c r="BB15" i="420"/>
  <c r="BA15" i="420"/>
  <c r="AZ15" i="420"/>
  <c r="AY15" i="420"/>
  <c r="AX15" i="420"/>
  <c r="AW15" i="420"/>
  <c r="AV15" i="420"/>
  <c r="AK15" i="420"/>
  <c r="AJ15" i="420"/>
  <c r="AI15" i="420"/>
  <c r="AH15" i="420"/>
  <c r="AG15" i="420"/>
  <c r="AF15" i="420"/>
  <c r="AE15" i="420"/>
  <c r="AD15" i="420"/>
  <c r="AC15" i="420"/>
  <c r="AB15" i="420"/>
  <c r="AA15" i="420"/>
  <c r="AN15" i="420" s="1"/>
  <c r="Z15" i="420"/>
  <c r="Y15" i="420"/>
  <c r="X15" i="420"/>
  <c r="T15" i="420"/>
  <c r="U15" i="420" s="1"/>
  <c r="Q15" i="420"/>
  <c r="H15" i="420"/>
  <c r="CO14" i="420"/>
  <c r="CN14" i="420"/>
  <c r="CI14" i="420"/>
  <c r="CH14" i="420"/>
  <c r="CF14" i="420"/>
  <c r="CE14" i="420"/>
  <c r="CC14" i="420"/>
  <c r="CB14" i="420"/>
  <c r="BZ14" i="420"/>
  <c r="BY14" i="420"/>
  <c r="BW14" i="420"/>
  <c r="BV14" i="420"/>
  <c r="BT14" i="420"/>
  <c r="BS14" i="420"/>
  <c r="BI14" i="420"/>
  <c r="BH14" i="420"/>
  <c r="BG14" i="420"/>
  <c r="BF14" i="420"/>
  <c r="BE14" i="420"/>
  <c r="BO14" i="420" s="1"/>
  <c r="BD14" i="420"/>
  <c r="BC14" i="420"/>
  <c r="BB14" i="420"/>
  <c r="BA14" i="420"/>
  <c r="AZ14" i="420"/>
  <c r="AY14" i="420"/>
  <c r="AX14" i="420"/>
  <c r="AW14" i="420"/>
  <c r="BK14" i="420" s="1"/>
  <c r="AV14" i="420"/>
  <c r="AK14" i="420"/>
  <c r="AJ14" i="420"/>
  <c r="AI14" i="420"/>
  <c r="AH14" i="420"/>
  <c r="AG14" i="420"/>
  <c r="AF14" i="420"/>
  <c r="AE14" i="420"/>
  <c r="AP14" i="420" s="1"/>
  <c r="AD14" i="420"/>
  <c r="AC14" i="420"/>
  <c r="AB14" i="420"/>
  <c r="AA14" i="420"/>
  <c r="Z14" i="420"/>
  <c r="Y14" i="420"/>
  <c r="X14" i="420"/>
  <c r="T14" i="420"/>
  <c r="U14" i="420" s="1"/>
  <c r="Q14" i="420"/>
  <c r="H14" i="420"/>
  <c r="CO10" i="420"/>
  <c r="CN10" i="420"/>
  <c r="CI10" i="420"/>
  <c r="CH10" i="420"/>
  <c r="CF10" i="420"/>
  <c r="CE10" i="420"/>
  <c r="CC10" i="420"/>
  <c r="CB10" i="420"/>
  <c r="BZ10" i="420"/>
  <c r="BY10" i="420"/>
  <c r="BW10" i="420"/>
  <c r="BV10" i="420"/>
  <c r="BT10" i="420"/>
  <c r="BS10" i="420"/>
  <c r="BI10" i="420"/>
  <c r="BH10" i="420"/>
  <c r="BG10" i="420"/>
  <c r="BF10" i="420"/>
  <c r="BE10" i="420"/>
  <c r="BD10" i="420"/>
  <c r="BC10" i="420"/>
  <c r="BB10" i="420"/>
  <c r="BA10" i="420"/>
  <c r="AZ10" i="420"/>
  <c r="AY10" i="420"/>
  <c r="AX10" i="420"/>
  <c r="AW10" i="420"/>
  <c r="AV10" i="420"/>
  <c r="AK10" i="420"/>
  <c r="AJ10" i="420"/>
  <c r="AI10" i="420"/>
  <c r="AH10" i="420"/>
  <c r="AG10" i="420"/>
  <c r="AF10" i="420"/>
  <c r="AE10" i="420"/>
  <c r="AD10" i="420"/>
  <c r="AC10" i="420"/>
  <c r="AB10" i="420"/>
  <c r="AA10" i="420"/>
  <c r="Z10" i="420"/>
  <c r="Y10" i="420"/>
  <c r="X10" i="420"/>
  <c r="T10" i="420"/>
  <c r="U10" i="420" s="1"/>
  <c r="Q10" i="420"/>
  <c r="H10" i="420"/>
  <c r="CO17" i="420"/>
  <c r="CN17" i="420"/>
  <c r="CI17" i="420"/>
  <c r="CH17" i="420"/>
  <c r="CF17" i="420"/>
  <c r="CE17" i="420"/>
  <c r="CC17" i="420"/>
  <c r="CB17" i="420"/>
  <c r="BZ17" i="420"/>
  <c r="BY17" i="420"/>
  <c r="BW17" i="420"/>
  <c r="BV17" i="420"/>
  <c r="BT17" i="420"/>
  <c r="BS17" i="420"/>
  <c r="BI17" i="420"/>
  <c r="BH17" i="420"/>
  <c r="BG17" i="420"/>
  <c r="BF17" i="420"/>
  <c r="BE17" i="420"/>
  <c r="BD17" i="420"/>
  <c r="BC17" i="420"/>
  <c r="BB17" i="420"/>
  <c r="BA17" i="420"/>
  <c r="AZ17" i="420"/>
  <c r="AY17" i="420"/>
  <c r="AX17" i="420"/>
  <c r="AW17" i="420"/>
  <c r="AV17" i="420"/>
  <c r="AK17" i="420"/>
  <c r="AJ17" i="420"/>
  <c r="AI17" i="420"/>
  <c r="AH17" i="420"/>
  <c r="AG17" i="420"/>
  <c r="AF17" i="420"/>
  <c r="AE17" i="420"/>
  <c r="AD17" i="420"/>
  <c r="AC17" i="420"/>
  <c r="AB17" i="420"/>
  <c r="AA17" i="420"/>
  <c r="Z17" i="420"/>
  <c r="Y17" i="420"/>
  <c r="X17" i="420"/>
  <c r="T17" i="420"/>
  <c r="U17" i="420" s="1"/>
  <c r="Q17" i="420"/>
  <c r="H17" i="420"/>
  <c r="CO18" i="420"/>
  <c r="CN18" i="420"/>
  <c r="CI18" i="420"/>
  <c r="CH18" i="420"/>
  <c r="CF18" i="420"/>
  <c r="CE18" i="420"/>
  <c r="CC18" i="420"/>
  <c r="CB18" i="420"/>
  <c r="BZ18" i="420"/>
  <c r="BY18" i="420"/>
  <c r="BW18" i="420"/>
  <c r="BV18" i="420"/>
  <c r="BT18" i="420"/>
  <c r="BS18" i="420"/>
  <c r="BI18" i="420"/>
  <c r="BH18" i="420"/>
  <c r="BG18" i="420"/>
  <c r="BF18" i="420"/>
  <c r="BE18" i="420"/>
  <c r="BO18" i="420" s="1"/>
  <c r="BD18" i="420"/>
  <c r="BC18" i="420"/>
  <c r="BB18" i="420"/>
  <c r="BA18" i="420"/>
  <c r="AZ18" i="420"/>
  <c r="AY18" i="420"/>
  <c r="AX18" i="420"/>
  <c r="AW18" i="420"/>
  <c r="BK18" i="420" s="1"/>
  <c r="AV18" i="420"/>
  <c r="AK18" i="420"/>
  <c r="AJ18" i="420"/>
  <c r="AI18" i="420"/>
  <c r="AH18" i="420"/>
  <c r="AG18" i="420"/>
  <c r="AF18" i="420"/>
  <c r="AE18" i="420"/>
  <c r="AP18" i="420" s="1"/>
  <c r="AD18" i="420"/>
  <c r="AC18" i="420"/>
  <c r="AB18" i="420"/>
  <c r="AA18" i="420"/>
  <c r="Z18" i="420"/>
  <c r="Y18" i="420"/>
  <c r="X18" i="420"/>
  <c r="T18" i="420"/>
  <c r="U18" i="420" s="1"/>
  <c r="Q18" i="420"/>
  <c r="H18" i="420"/>
  <c r="CO19" i="420"/>
  <c r="CN19" i="420"/>
  <c r="CI19" i="420"/>
  <c r="CH19" i="420"/>
  <c r="CF19" i="420"/>
  <c r="CE19" i="420"/>
  <c r="CC19" i="420"/>
  <c r="CB19" i="420"/>
  <c r="BZ19" i="420"/>
  <c r="BY19" i="420"/>
  <c r="BW19" i="420"/>
  <c r="BV19" i="420"/>
  <c r="BT19" i="420"/>
  <c r="BS19" i="420"/>
  <c r="BI19" i="420"/>
  <c r="BH19" i="420"/>
  <c r="BG19" i="420"/>
  <c r="BF19" i="420"/>
  <c r="BE19" i="420"/>
  <c r="BD19" i="420"/>
  <c r="BC19" i="420"/>
  <c r="BB19" i="420"/>
  <c r="BA19" i="420"/>
  <c r="AZ19" i="420"/>
  <c r="AY19" i="420"/>
  <c r="AX19" i="420"/>
  <c r="AW19" i="420"/>
  <c r="AV19" i="420"/>
  <c r="AK19" i="420"/>
  <c r="AJ19" i="420"/>
  <c r="AI19" i="420"/>
  <c r="AH19" i="420"/>
  <c r="AG19" i="420"/>
  <c r="AF19" i="420"/>
  <c r="AE19" i="420"/>
  <c r="AD19" i="420"/>
  <c r="AC19" i="420"/>
  <c r="AB19" i="420"/>
  <c r="AA19" i="420"/>
  <c r="Z19" i="420"/>
  <c r="Y19" i="420"/>
  <c r="X19" i="420"/>
  <c r="T19" i="420"/>
  <c r="U19" i="420" s="1"/>
  <c r="Q19" i="420"/>
  <c r="H19" i="420"/>
  <c r="Q20" i="420"/>
  <c r="Q9" i="420"/>
  <c r="H21" i="420"/>
  <c r="H11" i="357"/>
  <c r="H16" i="356"/>
  <c r="H9" i="355"/>
  <c r="Q10" i="355"/>
  <c r="H9" i="356"/>
  <c r="Q10" i="356"/>
  <c r="BL12" i="422" l="1"/>
  <c r="BP12" i="422"/>
  <c r="AP23" i="366"/>
  <c r="AM14" i="377"/>
  <c r="AQ14" i="377"/>
  <c r="BL14" i="377"/>
  <c r="BQ12" i="376"/>
  <c r="BP13" i="376"/>
  <c r="AN14" i="376"/>
  <c r="BM14" i="376"/>
  <c r="AM13" i="420"/>
  <c r="AQ13" i="420"/>
  <c r="BL13" i="420"/>
  <c r="AN12" i="422"/>
  <c r="AR12" i="422"/>
  <c r="BM12" i="422"/>
  <c r="AN13" i="422"/>
  <c r="AP22" i="366"/>
  <c r="BN21" i="366"/>
  <c r="AM25" i="366"/>
  <c r="AQ25" i="366"/>
  <c r="BP25" i="366"/>
  <c r="BK12" i="377"/>
  <c r="AQ12" i="376"/>
  <c r="BL12" i="376"/>
  <c r="BP12" i="376"/>
  <c r="AM20" i="376"/>
  <c r="AP11" i="376"/>
  <c r="BK11" i="376"/>
  <c r="AR14" i="420"/>
  <c r="BM14" i="420"/>
  <c r="BL16" i="420"/>
  <c r="BP16" i="420"/>
  <c r="AR13" i="422"/>
  <c r="BM13" i="422"/>
  <c r="AN10" i="377"/>
  <c r="AR10" i="377"/>
  <c r="AQ12" i="377"/>
  <c r="BM12" i="376"/>
  <c r="AM10" i="420"/>
  <c r="AO11" i="420"/>
  <c r="BN11" i="420"/>
  <c r="BK10" i="422"/>
  <c r="BO10" i="422"/>
  <c r="AP14" i="377"/>
  <c r="BK14" i="377"/>
  <c r="BO14" i="377"/>
  <c r="AO16" i="377"/>
  <c r="AN18" i="377"/>
  <c r="BM18" i="377"/>
  <c r="BL11" i="376"/>
  <c r="BP11" i="376"/>
  <c r="AP13" i="376"/>
  <c r="BK13" i="376"/>
  <c r="BO13" i="376"/>
  <c r="BM12" i="420"/>
  <c r="AO11" i="422"/>
  <c r="BN11" i="422"/>
  <c r="AP10" i="377"/>
  <c r="AO12" i="377"/>
  <c r="AP27" i="366"/>
  <c r="BK27" i="366"/>
  <c r="BO27" i="366"/>
  <c r="AN14" i="377"/>
  <c r="AR14" i="377"/>
  <c r="BM14" i="377"/>
  <c r="AM16" i="377"/>
  <c r="AP18" i="377"/>
  <c r="BK18" i="377"/>
  <c r="BO18" i="377"/>
  <c r="BN11" i="376"/>
  <c r="AN13" i="376"/>
  <c r="AR13" i="376"/>
  <c r="BM13" i="376"/>
  <c r="AO16" i="420"/>
  <c r="BN16" i="420"/>
  <c r="BK12" i="420"/>
  <c r="BO12" i="420"/>
  <c r="AP13" i="422"/>
  <c r="BK13" i="422"/>
  <c r="BO13" i="422"/>
  <c r="AM11" i="422"/>
  <c r="AQ11" i="422"/>
  <c r="BL11" i="422"/>
  <c r="AM18" i="420"/>
  <c r="AQ18" i="420"/>
  <c r="BL18" i="420"/>
  <c r="AP11" i="420"/>
  <c r="BK11" i="420"/>
  <c r="BO11" i="420"/>
  <c r="BN14" i="376"/>
  <c r="BM17" i="420"/>
  <c r="AM12" i="420"/>
  <c r="AQ12" i="420"/>
  <c r="BL12" i="420"/>
  <c r="BP12" i="420"/>
  <c r="AM13" i="422"/>
  <c r="AQ13" i="422"/>
  <c r="BL13" i="422"/>
  <c r="BP13" i="422"/>
  <c r="AN11" i="422"/>
  <c r="AR11" i="422"/>
  <c r="BM11" i="422"/>
  <c r="AM21" i="366"/>
  <c r="AQ21" i="366"/>
  <c r="BL21" i="366"/>
  <c r="BP21" i="366"/>
  <c r="AN23" i="366"/>
  <c r="AR23" i="366"/>
  <c r="AO25" i="366"/>
  <c r="AP26" i="366"/>
  <c r="BL10" i="377"/>
  <c r="BM12" i="377"/>
  <c r="AO14" i="377"/>
  <c r="BN14" i="377"/>
  <c r="AP16" i="377"/>
  <c r="BK16" i="377"/>
  <c r="BO16" i="377"/>
  <c r="AN11" i="376"/>
  <c r="AR11" i="376"/>
  <c r="BM11" i="376"/>
  <c r="BN13" i="376"/>
  <c r="AN18" i="420"/>
  <c r="AR18" i="420"/>
  <c r="BM18" i="420"/>
  <c r="AO10" i="420"/>
  <c r="BK15" i="420"/>
  <c r="AM11" i="420"/>
  <c r="AQ11" i="420"/>
  <c r="BL11" i="420"/>
  <c r="BP11" i="420"/>
  <c r="AN13" i="420"/>
  <c r="AR13" i="420"/>
  <c r="BM13" i="420"/>
  <c r="AN10" i="422"/>
  <c r="BM10" i="422"/>
  <c r="AO12" i="422"/>
  <c r="BN12" i="422"/>
  <c r="AN22" i="366"/>
  <c r="AR22" i="366"/>
  <c r="AO24" i="366"/>
  <c r="AR20" i="377"/>
  <c r="AO12" i="376"/>
  <c r="BN12" i="376"/>
  <c r="AP14" i="376"/>
  <c r="BK14" i="376"/>
  <c r="BO14" i="376"/>
  <c r="AQ20" i="376"/>
  <c r="AO18" i="420"/>
  <c r="BQ17" i="420"/>
  <c r="AM15" i="420"/>
  <c r="AN11" i="420"/>
  <c r="BM11" i="420"/>
  <c r="BN13" i="420"/>
  <c r="AO10" i="422"/>
  <c r="BK12" i="422"/>
  <c r="BO12" i="422"/>
  <c r="AN27" i="366"/>
  <c r="AR27" i="366"/>
  <c r="BM27" i="366"/>
  <c r="AP12" i="376"/>
  <c r="BK12" i="376"/>
  <c r="BO12" i="376"/>
  <c r="BL14" i="376"/>
  <c r="BP14" i="376"/>
  <c r="BK17" i="420"/>
  <c r="BO17" i="420"/>
  <c r="AM14" i="420"/>
  <c r="AO12" i="420"/>
  <c r="BN12" i="420"/>
  <c r="AO13" i="422"/>
  <c r="BN13" i="422"/>
  <c r="AP11" i="422"/>
  <c r="BK11" i="422"/>
  <c r="BO11" i="422"/>
  <c r="BP24" i="366"/>
  <c r="AN20" i="377"/>
  <c r="AP12" i="377"/>
  <c r="AN12" i="377"/>
  <c r="AR12" i="377"/>
  <c r="AM12" i="377"/>
  <c r="AP20" i="377"/>
  <c r="AR18" i="377"/>
  <c r="AM10" i="377"/>
  <c r="BQ16" i="377"/>
  <c r="AM18" i="377"/>
  <c r="AO18" i="377"/>
  <c r="AQ18" i="377"/>
  <c r="AS18" i="377"/>
  <c r="BL18" i="377"/>
  <c r="BN18" i="377"/>
  <c r="BP18" i="377"/>
  <c r="AN19" i="377"/>
  <c r="AP19" i="377"/>
  <c r="AR19" i="377"/>
  <c r="BK19" i="377"/>
  <c r="BM19" i="377"/>
  <c r="BO19" i="377"/>
  <c r="BQ19" i="377"/>
  <c r="AM11" i="377"/>
  <c r="AO11" i="377"/>
  <c r="BL11" i="377"/>
  <c r="AN13" i="377"/>
  <c r="AP13" i="377"/>
  <c r="AR13" i="377"/>
  <c r="BK13" i="377"/>
  <c r="BM13" i="377"/>
  <c r="AM15" i="377"/>
  <c r="AO15" i="377"/>
  <c r="AQ15" i="377"/>
  <c r="BL15" i="377"/>
  <c r="BN15" i="377"/>
  <c r="AN17" i="377"/>
  <c r="AP17" i="377"/>
  <c r="AR17" i="377"/>
  <c r="BK17" i="377"/>
  <c r="BM17" i="377"/>
  <c r="BO17" i="377"/>
  <c r="BQ17" i="377"/>
  <c r="AM20" i="377"/>
  <c r="AO20" i="377"/>
  <c r="AQ20" i="377"/>
  <c r="AS20" i="377"/>
  <c r="BL20" i="377"/>
  <c r="BN20" i="377"/>
  <c r="BP20" i="377"/>
  <c r="BL12" i="377"/>
  <c r="BN12" i="377"/>
  <c r="BP12" i="377"/>
  <c r="AQ16" i="377"/>
  <c r="AS16" i="377"/>
  <c r="BL16" i="377"/>
  <c r="BN16" i="377"/>
  <c r="BP16" i="377"/>
  <c r="BQ18" i="377"/>
  <c r="AM19" i="377"/>
  <c r="AO19" i="377"/>
  <c r="AQ19" i="377"/>
  <c r="AS19" i="377"/>
  <c r="BL19" i="377"/>
  <c r="BN19" i="377"/>
  <c r="BP19" i="377"/>
  <c r="AN11" i="377"/>
  <c r="AP11" i="377"/>
  <c r="AR11" i="377"/>
  <c r="BK11" i="377"/>
  <c r="BM11" i="377"/>
  <c r="AM13" i="377"/>
  <c r="AO13" i="377"/>
  <c r="AQ13" i="377"/>
  <c r="BL13" i="377"/>
  <c r="AN15" i="377"/>
  <c r="AP15" i="377"/>
  <c r="AR15" i="377"/>
  <c r="AM17" i="377"/>
  <c r="AO17" i="377"/>
  <c r="AQ17" i="377"/>
  <c r="AS17" i="377"/>
  <c r="BL17" i="377"/>
  <c r="BN17" i="377"/>
  <c r="BP17" i="377"/>
  <c r="BK20" i="377"/>
  <c r="BM20" i="377"/>
  <c r="BO20" i="377"/>
  <c r="BQ20" i="377"/>
  <c r="AN20" i="376"/>
  <c r="AO11" i="376"/>
  <c r="AP20" i="376"/>
  <c r="AO13" i="376"/>
  <c r="BL20" i="376"/>
  <c r="BN20" i="376"/>
  <c r="BP20" i="376"/>
  <c r="BQ20" i="376"/>
  <c r="AS20" i="376"/>
  <c r="AM14" i="376"/>
  <c r="AO14" i="376"/>
  <c r="AQ14" i="376"/>
  <c r="AS14" i="376"/>
  <c r="BQ14" i="376"/>
  <c r="AR14" i="376"/>
  <c r="AS13" i="376"/>
  <c r="BQ13" i="376"/>
  <c r="AM13" i="376"/>
  <c r="AQ13" i="376"/>
  <c r="AM12" i="376"/>
  <c r="AS12" i="376"/>
  <c r="BQ11" i="376"/>
  <c r="AM11" i="376"/>
  <c r="AQ11" i="376"/>
  <c r="AS11" i="376"/>
  <c r="BO11" i="376"/>
  <c r="AQ11" i="377"/>
  <c r="BO13" i="377"/>
  <c r="BQ13" i="377"/>
  <c r="AS15" i="377"/>
  <c r="BP15" i="377"/>
  <c r="BK10" i="377"/>
  <c r="BQ14" i="377"/>
  <c r="AS13" i="377"/>
  <c r="BN13" i="377"/>
  <c r="BP13" i="377"/>
  <c r="BK15" i="377"/>
  <c r="BM15" i="377"/>
  <c r="BO15" i="377"/>
  <c r="BQ15" i="377"/>
  <c r="AO10" i="377"/>
  <c r="AQ10" i="377"/>
  <c r="BO12" i="377"/>
  <c r="AS14" i="377"/>
  <c r="BP14" i="377"/>
  <c r="BM10" i="377"/>
  <c r="BO10" i="377"/>
  <c r="BQ10" i="377"/>
  <c r="AS12" i="377"/>
  <c r="BO11" i="377"/>
  <c r="BQ11" i="377"/>
  <c r="AS10" i="377"/>
  <c r="BN10" i="377"/>
  <c r="BP10" i="377"/>
  <c r="BQ12" i="377"/>
  <c r="AS11" i="377"/>
  <c r="BN11" i="377"/>
  <c r="BP11" i="377"/>
  <c r="BK22" i="366"/>
  <c r="BM22" i="366"/>
  <c r="BO22" i="366"/>
  <c r="BL25" i="366"/>
  <c r="BL24" i="366"/>
  <c r="AO21" i="366"/>
  <c r="AM20" i="366"/>
  <c r="AQ20" i="366"/>
  <c r="BL20" i="366"/>
  <c r="BN20" i="366"/>
  <c r="BP20" i="366"/>
  <c r="AS20" i="366"/>
  <c r="BN25" i="366"/>
  <c r="BK23" i="366"/>
  <c r="BM23" i="366"/>
  <c r="BO23" i="366"/>
  <c r="BQ24" i="366"/>
  <c r="BN24" i="366"/>
  <c r="AN20" i="366"/>
  <c r="AR20" i="366"/>
  <c r="BK20" i="366"/>
  <c r="BM20" i="366"/>
  <c r="BO20" i="366"/>
  <c r="AM22" i="366"/>
  <c r="AO22" i="366"/>
  <c r="AQ22" i="366"/>
  <c r="BL22" i="366"/>
  <c r="BN22" i="366"/>
  <c r="BP22" i="366"/>
  <c r="BQ23" i="366"/>
  <c r="AN24" i="366"/>
  <c r="AP24" i="366"/>
  <c r="AR24" i="366"/>
  <c r="BK24" i="366"/>
  <c r="BM24" i="366"/>
  <c r="BO24" i="366"/>
  <c r="AM26" i="366"/>
  <c r="AO26" i="366"/>
  <c r="AQ26" i="366"/>
  <c r="BL26" i="366"/>
  <c r="BN26" i="366"/>
  <c r="BP26" i="366"/>
  <c r="AN21" i="366"/>
  <c r="AP21" i="366"/>
  <c r="AR21" i="366"/>
  <c r="BK21" i="366"/>
  <c r="BM21" i="366"/>
  <c r="BO21" i="366"/>
  <c r="AM23" i="366"/>
  <c r="AO23" i="366"/>
  <c r="AQ23" i="366"/>
  <c r="BL23" i="366"/>
  <c r="BN23" i="366"/>
  <c r="BP23" i="366"/>
  <c r="AN25" i="366"/>
  <c r="AP25" i="366"/>
  <c r="AR25" i="366"/>
  <c r="BK25" i="366"/>
  <c r="BM25" i="366"/>
  <c r="BO25" i="366"/>
  <c r="AM27" i="366"/>
  <c r="AO27" i="366"/>
  <c r="BL27" i="366"/>
  <c r="BN27" i="366"/>
  <c r="BP27" i="366"/>
  <c r="AR26" i="366"/>
  <c r="BK26" i="366"/>
  <c r="BM26" i="366"/>
  <c r="BO26" i="366"/>
  <c r="AQ27" i="366"/>
  <c r="AS27" i="366"/>
  <c r="BQ27" i="366"/>
  <c r="AS26" i="366"/>
  <c r="BQ26" i="366"/>
  <c r="BQ25" i="366"/>
  <c r="AS25" i="366"/>
  <c r="AS24" i="366"/>
  <c r="AS23" i="366"/>
  <c r="BQ22" i="366"/>
  <c r="AS22" i="366"/>
  <c r="AS21" i="366"/>
  <c r="BQ21" i="366"/>
  <c r="AO20" i="366"/>
  <c r="AP20" i="366"/>
  <c r="BQ20" i="366"/>
  <c r="BL10" i="422"/>
  <c r="BN10" i="422"/>
  <c r="BP10" i="422"/>
  <c r="BP11" i="422"/>
  <c r="BQ13" i="422"/>
  <c r="AS13" i="422"/>
  <c r="BQ12" i="422"/>
  <c r="AS12" i="422"/>
  <c r="AS11" i="422"/>
  <c r="BQ11" i="422"/>
  <c r="BQ10" i="422"/>
  <c r="AP10" i="422"/>
  <c r="AR10" i="422"/>
  <c r="AP15" i="420"/>
  <c r="AR15" i="420"/>
  <c r="AN17" i="420"/>
  <c r="AP17" i="420"/>
  <c r="AO14" i="420"/>
  <c r="AR11" i="420"/>
  <c r="AR19" i="420"/>
  <c r="AP12" i="420"/>
  <c r="AR12" i="420"/>
  <c r="AN14" i="420"/>
  <c r="AQ14" i="420"/>
  <c r="AN19" i="420"/>
  <c r="AN10" i="420"/>
  <c r="BP13" i="420"/>
  <c r="AP19" i="420"/>
  <c r="AM17" i="420"/>
  <c r="AN16" i="420"/>
  <c r="AP16" i="420"/>
  <c r="AR16" i="420"/>
  <c r="BK16" i="420"/>
  <c r="BM16" i="420"/>
  <c r="BO16" i="420"/>
  <c r="AS16" i="420"/>
  <c r="BQ13" i="420"/>
  <c r="AS13" i="420"/>
  <c r="AS12" i="420"/>
  <c r="BQ12" i="420"/>
  <c r="AS11" i="420"/>
  <c r="BQ11" i="420"/>
  <c r="BN18" i="420"/>
  <c r="AP10" i="420"/>
  <c r="AR10" i="420"/>
  <c r="BK10" i="420"/>
  <c r="BM10" i="420"/>
  <c r="BO10" i="420"/>
  <c r="BQ10" i="420"/>
  <c r="AO15" i="420"/>
  <c r="AQ15" i="420"/>
  <c r="AS15" i="420"/>
  <c r="BL15" i="420"/>
  <c r="BN15" i="420"/>
  <c r="BP15" i="420"/>
  <c r="AM16" i="420"/>
  <c r="AQ16" i="420"/>
  <c r="BK19" i="420"/>
  <c r="AO17" i="420"/>
  <c r="BL17" i="420"/>
  <c r="BQ14" i="420"/>
  <c r="AQ10" i="420"/>
  <c r="AS10" i="420"/>
  <c r="BL10" i="420"/>
  <c r="BN10" i="420"/>
  <c r="BP10" i="420"/>
  <c r="BM15" i="420"/>
  <c r="BO15" i="420"/>
  <c r="BQ15" i="420"/>
  <c r="AM19" i="420"/>
  <c r="AS14" i="420"/>
  <c r="BL14" i="420"/>
  <c r="BN14" i="420"/>
  <c r="BP14" i="420"/>
  <c r="BQ16" i="420"/>
  <c r="AO19" i="420"/>
  <c r="AQ19" i="420"/>
  <c r="AS19" i="420"/>
  <c r="BL19" i="420"/>
  <c r="BN19" i="420"/>
  <c r="BP19" i="420"/>
  <c r="AR17" i="420"/>
  <c r="AS18" i="420"/>
  <c r="BP18" i="420"/>
  <c r="BN17" i="420"/>
  <c r="BP17" i="420"/>
  <c r="BM19" i="420"/>
  <c r="BO19" i="420"/>
  <c r="BQ19" i="420"/>
  <c r="AQ17" i="420"/>
  <c r="AS17" i="420"/>
  <c r="BQ18" i="420"/>
  <c r="O30" i="415"/>
  <c r="O18" i="415"/>
  <c r="H30" i="415"/>
  <c r="F9" i="415"/>
  <c r="CO23" i="415" l="1"/>
  <c r="CN23" i="415"/>
  <c r="CI23" i="415"/>
  <c r="CH23" i="415"/>
  <c r="CF23" i="415"/>
  <c r="CE23" i="415"/>
  <c r="CC23" i="415"/>
  <c r="CB23" i="415"/>
  <c r="BZ23" i="415"/>
  <c r="BY23" i="415"/>
  <c r="BW23" i="415"/>
  <c r="BV23" i="415"/>
  <c r="BH23" i="415"/>
  <c r="BG23" i="415"/>
  <c r="BF23" i="415"/>
  <c r="BE23" i="415"/>
  <c r="BD23" i="415"/>
  <c r="BC23" i="415"/>
  <c r="BB23" i="415"/>
  <c r="BA23" i="415"/>
  <c r="AZ23" i="415"/>
  <c r="AY23" i="415"/>
  <c r="AX23" i="415"/>
  <c r="AW23" i="415"/>
  <c r="AV23" i="415"/>
  <c r="AK23" i="415"/>
  <c r="AJ23" i="415"/>
  <c r="AI23" i="415"/>
  <c r="AH23" i="415"/>
  <c r="AG23" i="415"/>
  <c r="AF23" i="415"/>
  <c r="AE23" i="415"/>
  <c r="AD23" i="415"/>
  <c r="AC23" i="415"/>
  <c r="AB23" i="415"/>
  <c r="AA23" i="415"/>
  <c r="Z23" i="415"/>
  <c r="Y23" i="415"/>
  <c r="X23" i="415"/>
  <c r="T23" i="415"/>
  <c r="U23" i="415" s="1"/>
  <c r="Q23" i="415"/>
  <c r="H23" i="415"/>
  <c r="CO22" i="415"/>
  <c r="CN22" i="415"/>
  <c r="CI22" i="415"/>
  <c r="CH22" i="415"/>
  <c r="CF22" i="415"/>
  <c r="CE22" i="415"/>
  <c r="CC22" i="415"/>
  <c r="CB22" i="415"/>
  <c r="BZ22" i="415"/>
  <c r="BY22" i="415"/>
  <c r="BW22" i="415"/>
  <c r="BV22" i="415"/>
  <c r="BH22" i="415"/>
  <c r="BG22" i="415"/>
  <c r="BF22" i="415"/>
  <c r="BE22" i="415"/>
  <c r="BD22" i="415"/>
  <c r="BC22" i="415"/>
  <c r="BB22" i="415"/>
  <c r="BA22" i="415"/>
  <c r="AZ22" i="415"/>
  <c r="AY22" i="415"/>
  <c r="AX22" i="415"/>
  <c r="AW22" i="415"/>
  <c r="AV22" i="415"/>
  <c r="AK22" i="415"/>
  <c r="AJ22" i="415"/>
  <c r="AI22" i="415"/>
  <c r="AH22" i="415"/>
  <c r="AG22" i="415"/>
  <c r="AF22" i="415"/>
  <c r="AE22" i="415"/>
  <c r="AD22" i="415"/>
  <c r="AC22" i="415"/>
  <c r="AB22" i="415"/>
  <c r="AA22" i="415"/>
  <c r="Z22" i="415"/>
  <c r="Y22" i="415"/>
  <c r="X22" i="415"/>
  <c r="T22" i="415"/>
  <c r="U22" i="415" s="1"/>
  <c r="Q22" i="415"/>
  <c r="H22" i="415"/>
  <c r="CO21" i="415"/>
  <c r="CN21" i="415"/>
  <c r="CI21" i="415"/>
  <c r="CH21" i="415"/>
  <c r="CF21" i="415"/>
  <c r="CE21" i="415"/>
  <c r="CC21" i="415"/>
  <c r="CB21" i="415"/>
  <c r="BZ21" i="415"/>
  <c r="BY21" i="415"/>
  <c r="BW21" i="415"/>
  <c r="BV21" i="415"/>
  <c r="BH21" i="415"/>
  <c r="BG21" i="415"/>
  <c r="BF21" i="415"/>
  <c r="BE21" i="415"/>
  <c r="BO21" i="415" s="1"/>
  <c r="BD21" i="415"/>
  <c r="BC21" i="415"/>
  <c r="BB21" i="415"/>
  <c r="BA21" i="415"/>
  <c r="AZ21" i="415"/>
  <c r="AY21" i="415"/>
  <c r="AX21" i="415"/>
  <c r="AW21" i="415"/>
  <c r="BK21" i="415" s="1"/>
  <c r="AV21" i="415"/>
  <c r="AK21" i="415"/>
  <c r="AJ21" i="415"/>
  <c r="AI21" i="415"/>
  <c r="AH21" i="415"/>
  <c r="AG21" i="415"/>
  <c r="AF21" i="415"/>
  <c r="AE21" i="415"/>
  <c r="AP21" i="415" s="1"/>
  <c r="AD21" i="415"/>
  <c r="AC21" i="415"/>
  <c r="AB21" i="415"/>
  <c r="AA21" i="415"/>
  <c r="Z21" i="415"/>
  <c r="Y21" i="415"/>
  <c r="X21" i="415"/>
  <c r="T21" i="415"/>
  <c r="U21" i="415" s="1"/>
  <c r="Q21" i="415"/>
  <c r="H21" i="415"/>
  <c r="CO20" i="415"/>
  <c r="CN20" i="415"/>
  <c r="CI20" i="415"/>
  <c r="CH20" i="415"/>
  <c r="CF20" i="415"/>
  <c r="CE20" i="415"/>
  <c r="CC20" i="415"/>
  <c r="CB20" i="415"/>
  <c r="BZ20" i="415"/>
  <c r="BY20" i="415"/>
  <c r="BW20" i="415"/>
  <c r="BV20" i="415"/>
  <c r="BH20" i="415"/>
  <c r="BG20" i="415"/>
  <c r="BF20" i="415"/>
  <c r="BE20" i="415"/>
  <c r="BD20" i="415"/>
  <c r="BC20" i="415"/>
  <c r="BB20" i="415"/>
  <c r="BA20" i="415"/>
  <c r="AZ20" i="415"/>
  <c r="AY20" i="415"/>
  <c r="AX20" i="415"/>
  <c r="AW20" i="415"/>
  <c r="AV20" i="415"/>
  <c r="AK20" i="415"/>
  <c r="AJ20" i="415"/>
  <c r="AI20" i="415"/>
  <c r="AH20" i="415"/>
  <c r="AG20" i="415"/>
  <c r="AF20" i="415"/>
  <c r="AE20" i="415"/>
  <c r="AP20" i="415" s="1"/>
  <c r="AD20" i="415"/>
  <c r="AC20" i="415"/>
  <c r="AB20" i="415"/>
  <c r="AA20" i="415"/>
  <c r="Z20" i="415"/>
  <c r="Y20" i="415"/>
  <c r="X20" i="415"/>
  <c r="T20" i="415"/>
  <c r="U20" i="415" s="1"/>
  <c r="Q20" i="415"/>
  <c r="H20" i="415"/>
  <c r="CO19" i="415"/>
  <c r="CN19" i="415"/>
  <c r="CL19" i="415"/>
  <c r="CK19" i="415"/>
  <c r="CI19" i="415"/>
  <c r="CH19" i="415"/>
  <c r="CF19" i="415"/>
  <c r="CE19" i="415"/>
  <c r="CC19" i="415"/>
  <c r="CB19" i="415"/>
  <c r="BZ19" i="415"/>
  <c r="BY19" i="415"/>
  <c r="BT19" i="415"/>
  <c r="BS19" i="415"/>
  <c r="BH19" i="415"/>
  <c r="BG19" i="415"/>
  <c r="BF19" i="415"/>
  <c r="BE19" i="415"/>
  <c r="BD19" i="415"/>
  <c r="BC19" i="415"/>
  <c r="BB19" i="415"/>
  <c r="BA19" i="415"/>
  <c r="AZ19" i="415"/>
  <c r="AY19" i="415"/>
  <c r="AX19" i="415"/>
  <c r="AW19" i="415"/>
  <c r="AV19" i="415"/>
  <c r="AK19" i="415"/>
  <c r="AJ19" i="415"/>
  <c r="AI19" i="415"/>
  <c r="AH19" i="415"/>
  <c r="AG19" i="415"/>
  <c r="AQ19" i="415" s="1"/>
  <c r="AF19" i="415"/>
  <c r="AE19" i="415"/>
  <c r="AD19" i="415"/>
  <c r="AC19" i="415"/>
  <c r="AB19" i="415"/>
  <c r="AA19" i="415"/>
  <c r="AN19" i="415" s="1"/>
  <c r="Z19" i="415"/>
  <c r="Y19" i="415"/>
  <c r="AM19" i="415" s="1"/>
  <c r="X19" i="415"/>
  <c r="T19" i="415"/>
  <c r="U19" i="415" s="1"/>
  <c r="Q19" i="415"/>
  <c r="H19" i="415"/>
  <c r="CO18" i="415"/>
  <c r="CN18" i="415"/>
  <c r="CI18" i="415"/>
  <c r="CH18" i="415"/>
  <c r="CF18" i="415"/>
  <c r="CE18" i="415"/>
  <c r="CC18" i="415"/>
  <c r="CB18" i="415"/>
  <c r="BZ18" i="415"/>
  <c r="BY18" i="415"/>
  <c r="BW18" i="415"/>
  <c r="BV18" i="415"/>
  <c r="BT18" i="415"/>
  <c r="BS18" i="415"/>
  <c r="BH18" i="415"/>
  <c r="BG18" i="415"/>
  <c r="BP18" i="415" s="1"/>
  <c r="BF18" i="415"/>
  <c r="BE18" i="415"/>
  <c r="BD18" i="415"/>
  <c r="BC18" i="415"/>
  <c r="BB18" i="415"/>
  <c r="BA18" i="415"/>
  <c r="AZ18" i="415"/>
  <c r="AY18" i="415"/>
  <c r="BL18" i="415" s="1"/>
  <c r="AX18" i="415"/>
  <c r="AW18" i="415"/>
  <c r="AV18" i="415"/>
  <c r="AK18" i="415"/>
  <c r="AJ18" i="415"/>
  <c r="AI18" i="415"/>
  <c r="AH18" i="415"/>
  <c r="AG18" i="415"/>
  <c r="AQ18" i="415" s="1"/>
  <c r="AF18" i="415"/>
  <c r="AE18" i="415"/>
  <c r="AD18" i="415"/>
  <c r="AC18" i="415"/>
  <c r="AB18" i="415"/>
  <c r="AA18" i="415"/>
  <c r="Z18" i="415"/>
  <c r="Y18" i="415"/>
  <c r="AM18" i="415" s="1"/>
  <c r="X18" i="415"/>
  <c r="T18" i="415"/>
  <c r="U18" i="415" s="1"/>
  <c r="Q18" i="415"/>
  <c r="H18" i="415"/>
  <c r="CO17" i="415"/>
  <c r="CN17" i="415"/>
  <c r="CI17" i="415"/>
  <c r="CH17" i="415"/>
  <c r="CF17" i="415"/>
  <c r="CE17" i="415"/>
  <c r="CC17" i="415"/>
  <c r="CB17" i="415"/>
  <c r="BZ17" i="415"/>
  <c r="BY17" i="415"/>
  <c r="BW17" i="415"/>
  <c r="BV17" i="415"/>
  <c r="BT17" i="415"/>
  <c r="BS17" i="415"/>
  <c r="BH17" i="415"/>
  <c r="BG17" i="415"/>
  <c r="BF17" i="415"/>
  <c r="BE17" i="415"/>
  <c r="BD17" i="415"/>
  <c r="BC17" i="415"/>
  <c r="BB17" i="415"/>
  <c r="BA17" i="415"/>
  <c r="BM17" i="415" s="1"/>
  <c r="AZ17" i="415"/>
  <c r="AY17" i="415"/>
  <c r="AX17" i="415"/>
  <c r="AW17" i="415"/>
  <c r="AV17" i="415"/>
  <c r="AK17" i="415"/>
  <c r="AJ17" i="415"/>
  <c r="AI17" i="415"/>
  <c r="AR17" i="415" s="1"/>
  <c r="AH17" i="415"/>
  <c r="AG17" i="415"/>
  <c r="AF17" i="415"/>
  <c r="AE17" i="415"/>
  <c r="AD17" i="415"/>
  <c r="AC17" i="415"/>
  <c r="AB17" i="415"/>
  <c r="AA17" i="415"/>
  <c r="AN17" i="415" s="1"/>
  <c r="Z17" i="415"/>
  <c r="Y17" i="415"/>
  <c r="X17" i="415"/>
  <c r="T17" i="415"/>
  <c r="U17" i="415" s="1"/>
  <c r="Q17" i="415"/>
  <c r="H17" i="415"/>
  <c r="CO16" i="415"/>
  <c r="CN16" i="415"/>
  <c r="CI16" i="415"/>
  <c r="CH16" i="415"/>
  <c r="CF16" i="415"/>
  <c r="CE16" i="415"/>
  <c r="CC16" i="415"/>
  <c r="CB16" i="415"/>
  <c r="BZ16" i="415"/>
  <c r="BY16" i="415"/>
  <c r="BW16" i="415"/>
  <c r="BV16" i="415"/>
  <c r="BT16" i="415"/>
  <c r="BS16" i="415"/>
  <c r="BH16" i="415"/>
  <c r="BG16" i="415"/>
  <c r="BF16" i="415"/>
  <c r="BE16" i="415"/>
  <c r="BD16" i="415"/>
  <c r="BC16" i="415"/>
  <c r="BB16" i="415"/>
  <c r="BA16" i="415"/>
  <c r="BM16" i="415" s="1"/>
  <c r="AZ16" i="415"/>
  <c r="AY16" i="415"/>
  <c r="AX16" i="415"/>
  <c r="AW16" i="415"/>
  <c r="AV16" i="415"/>
  <c r="AK16" i="415"/>
  <c r="AJ16" i="415"/>
  <c r="AI16" i="415"/>
  <c r="AR16" i="415" s="1"/>
  <c r="AH16" i="415"/>
  <c r="AG16" i="415"/>
  <c r="AF16" i="415"/>
  <c r="AE16" i="415"/>
  <c r="AD16" i="415"/>
  <c r="AC16" i="415"/>
  <c r="AB16" i="415"/>
  <c r="AA16" i="415"/>
  <c r="AN16" i="415" s="1"/>
  <c r="Z16" i="415"/>
  <c r="Y16" i="415"/>
  <c r="X16" i="415"/>
  <c r="T16" i="415"/>
  <c r="U16" i="415" s="1"/>
  <c r="Q16" i="415"/>
  <c r="H16" i="415"/>
  <c r="CO15" i="415"/>
  <c r="CN15" i="415"/>
  <c r="CI15" i="415"/>
  <c r="CH15" i="415"/>
  <c r="CF15" i="415"/>
  <c r="CE15" i="415"/>
  <c r="CC15" i="415"/>
  <c r="CB15" i="415"/>
  <c r="BZ15" i="415"/>
  <c r="BY15" i="415"/>
  <c r="BW15" i="415"/>
  <c r="BV15" i="415"/>
  <c r="BT15" i="415"/>
  <c r="BS15" i="415"/>
  <c r="BH15" i="415"/>
  <c r="BG15" i="415"/>
  <c r="BF15" i="415"/>
  <c r="BE15" i="415"/>
  <c r="BD15" i="415"/>
  <c r="BC15" i="415"/>
  <c r="BB15" i="415"/>
  <c r="BA15" i="415"/>
  <c r="AZ15" i="415"/>
  <c r="AY15" i="415"/>
  <c r="AX15" i="415"/>
  <c r="AW15" i="415"/>
  <c r="AV15" i="415"/>
  <c r="AK15" i="415"/>
  <c r="AJ15" i="415"/>
  <c r="AI15" i="415"/>
  <c r="AH15" i="415"/>
  <c r="AG15" i="415"/>
  <c r="AF15" i="415"/>
  <c r="AE15" i="415"/>
  <c r="AD15" i="415"/>
  <c r="AC15" i="415"/>
  <c r="AB15" i="415"/>
  <c r="AA15" i="415"/>
  <c r="Z15" i="415"/>
  <c r="Y15" i="415"/>
  <c r="X15" i="415"/>
  <c r="T15" i="415"/>
  <c r="U15" i="415" s="1"/>
  <c r="Q15" i="415"/>
  <c r="H15" i="415"/>
  <c r="CO14" i="415"/>
  <c r="CN14" i="415"/>
  <c r="CI14" i="415"/>
  <c r="CH14" i="415"/>
  <c r="CF14" i="415"/>
  <c r="CE14" i="415"/>
  <c r="CC14" i="415"/>
  <c r="CB14" i="415"/>
  <c r="BZ14" i="415"/>
  <c r="BY14" i="415"/>
  <c r="BW14" i="415"/>
  <c r="BV14" i="415"/>
  <c r="BT14" i="415"/>
  <c r="BS14" i="415"/>
  <c r="BH14" i="415"/>
  <c r="BG14" i="415"/>
  <c r="BF14" i="415"/>
  <c r="BE14" i="415"/>
  <c r="BD14" i="415"/>
  <c r="BC14" i="415"/>
  <c r="BB14" i="415"/>
  <c r="BA14" i="415"/>
  <c r="AZ14" i="415"/>
  <c r="AY14" i="415"/>
  <c r="AX14" i="415"/>
  <c r="AW14" i="415"/>
  <c r="AV14" i="415"/>
  <c r="AK14" i="415"/>
  <c r="AJ14" i="415"/>
  <c r="AI14" i="415"/>
  <c r="AH14" i="415"/>
  <c r="AG14" i="415"/>
  <c r="AF14" i="415"/>
  <c r="AE14" i="415"/>
  <c r="AD14" i="415"/>
  <c r="AC14" i="415"/>
  <c r="AO14" i="415" s="1"/>
  <c r="AB14" i="415"/>
  <c r="AA14" i="415"/>
  <c r="Z14" i="415"/>
  <c r="Y14" i="415"/>
  <c r="X14" i="415"/>
  <c r="T14" i="415"/>
  <c r="U14" i="415" s="1"/>
  <c r="Q14" i="415"/>
  <c r="H14" i="415"/>
  <c r="CO13" i="415"/>
  <c r="CN13" i="415"/>
  <c r="CI13" i="415"/>
  <c r="CH13" i="415"/>
  <c r="CF13" i="415"/>
  <c r="CE13" i="415"/>
  <c r="CC13" i="415"/>
  <c r="CB13" i="415"/>
  <c r="BZ13" i="415"/>
  <c r="BY13" i="415"/>
  <c r="BW13" i="415"/>
  <c r="BV13" i="415"/>
  <c r="BT13" i="415"/>
  <c r="BS13" i="415"/>
  <c r="BH13" i="415"/>
  <c r="BG13" i="415"/>
  <c r="BF13" i="415"/>
  <c r="BE13" i="415"/>
  <c r="BO13" i="415" s="1"/>
  <c r="BD13" i="415"/>
  <c r="BC13" i="415"/>
  <c r="BB13" i="415"/>
  <c r="BA13" i="415"/>
  <c r="AZ13" i="415"/>
  <c r="AY13" i="415"/>
  <c r="AX13" i="415"/>
  <c r="AW13" i="415"/>
  <c r="BK13" i="415" s="1"/>
  <c r="AV13" i="415"/>
  <c r="AK13" i="415"/>
  <c r="AJ13" i="415"/>
  <c r="AI13" i="415"/>
  <c r="AH13" i="415"/>
  <c r="AG13" i="415"/>
  <c r="AF13" i="415"/>
  <c r="AE13" i="415"/>
  <c r="AP13" i="415" s="1"/>
  <c r="AD13" i="415"/>
  <c r="AC13" i="415"/>
  <c r="AB13" i="415"/>
  <c r="AA13" i="415"/>
  <c r="Z13" i="415"/>
  <c r="Y13" i="415"/>
  <c r="X13" i="415"/>
  <c r="T13" i="415"/>
  <c r="U13" i="415" s="1"/>
  <c r="Q13" i="415"/>
  <c r="H13" i="415"/>
  <c r="CO12" i="415"/>
  <c r="CN12" i="415"/>
  <c r="CI12" i="415"/>
  <c r="CH12" i="415"/>
  <c r="CF12" i="415"/>
  <c r="CE12" i="415"/>
  <c r="CC12" i="415"/>
  <c r="CB12" i="415"/>
  <c r="BZ12" i="415"/>
  <c r="BY12" i="415"/>
  <c r="BW12" i="415"/>
  <c r="BV12" i="415"/>
  <c r="BT12" i="415"/>
  <c r="BS12" i="415"/>
  <c r="BH12" i="415"/>
  <c r="BG12" i="415"/>
  <c r="BF12" i="415"/>
  <c r="BE12" i="415"/>
  <c r="BD12" i="415"/>
  <c r="BC12" i="415"/>
  <c r="BB12" i="415"/>
  <c r="BA12" i="415"/>
  <c r="BM12" i="415" s="1"/>
  <c r="AZ12" i="415"/>
  <c r="AY12" i="415"/>
  <c r="AX12" i="415"/>
  <c r="AW12" i="415"/>
  <c r="AV12" i="415"/>
  <c r="AK12" i="415"/>
  <c r="AJ12" i="415"/>
  <c r="AI12" i="415"/>
  <c r="AH12" i="415"/>
  <c r="AG12" i="415"/>
  <c r="AF12" i="415"/>
  <c r="AE12" i="415"/>
  <c r="AD12" i="415"/>
  <c r="AC12" i="415"/>
  <c r="AB12" i="415"/>
  <c r="AA12" i="415"/>
  <c r="AN12" i="415" s="1"/>
  <c r="Z12" i="415"/>
  <c r="Y12" i="415"/>
  <c r="X12" i="415"/>
  <c r="AS12" i="415" s="1"/>
  <c r="T12" i="415"/>
  <c r="U12" i="415" s="1"/>
  <c r="Q12" i="415"/>
  <c r="H12" i="415"/>
  <c r="CO11" i="415"/>
  <c r="CN11" i="415"/>
  <c r="CI11" i="415"/>
  <c r="CH11" i="415"/>
  <c r="CF11" i="415"/>
  <c r="CE11" i="415"/>
  <c r="CC11" i="415"/>
  <c r="CB11" i="415"/>
  <c r="BZ11" i="415"/>
  <c r="BY11" i="415"/>
  <c r="BW11" i="415"/>
  <c r="BV11" i="415"/>
  <c r="BT11" i="415"/>
  <c r="BS11" i="415"/>
  <c r="BH11" i="415"/>
  <c r="BG11" i="415"/>
  <c r="BP11" i="415" s="1"/>
  <c r="BF11" i="415"/>
  <c r="BE11" i="415"/>
  <c r="BD11" i="415"/>
  <c r="BC11" i="415"/>
  <c r="BB11" i="415"/>
  <c r="BA11" i="415"/>
  <c r="AZ11" i="415"/>
  <c r="AY11" i="415"/>
  <c r="BL11" i="415" s="1"/>
  <c r="AX11" i="415"/>
  <c r="AW11" i="415"/>
  <c r="AV11" i="415"/>
  <c r="AK11" i="415"/>
  <c r="AJ11" i="415"/>
  <c r="AI11" i="415"/>
  <c r="AH11" i="415"/>
  <c r="AG11" i="415"/>
  <c r="AF11" i="415"/>
  <c r="AE11" i="415"/>
  <c r="AD11" i="415"/>
  <c r="AC11" i="415"/>
  <c r="AB11" i="415"/>
  <c r="AA11" i="415"/>
  <c r="Z11" i="415"/>
  <c r="Y11" i="415"/>
  <c r="X11" i="415"/>
  <c r="T11" i="415"/>
  <c r="U11" i="415" s="1"/>
  <c r="Q11" i="415"/>
  <c r="H11" i="415"/>
  <c r="CO10" i="415"/>
  <c r="CN10" i="415"/>
  <c r="CI10" i="415"/>
  <c r="CH10" i="415"/>
  <c r="CF10" i="415"/>
  <c r="CE10" i="415"/>
  <c r="CC10" i="415"/>
  <c r="CB10" i="415"/>
  <c r="BZ10" i="415"/>
  <c r="BY10" i="415"/>
  <c r="BW10" i="415"/>
  <c r="BV10" i="415"/>
  <c r="BT10" i="415"/>
  <c r="BS10" i="415"/>
  <c r="BH10" i="415"/>
  <c r="BG10" i="415"/>
  <c r="BF10" i="415"/>
  <c r="BE10" i="415"/>
  <c r="BD10" i="415"/>
  <c r="BC10" i="415"/>
  <c r="BB10" i="415"/>
  <c r="BA10" i="415"/>
  <c r="AZ10" i="415"/>
  <c r="AY10" i="415"/>
  <c r="AX10" i="415"/>
  <c r="AW10" i="415"/>
  <c r="AV10" i="415"/>
  <c r="AK10" i="415"/>
  <c r="AJ10" i="415"/>
  <c r="AI10" i="415"/>
  <c r="AH10" i="415"/>
  <c r="AG10" i="415"/>
  <c r="AF10" i="415"/>
  <c r="AE10" i="415"/>
  <c r="AD10" i="415"/>
  <c r="AC10" i="415"/>
  <c r="AB10" i="415"/>
  <c r="AA10" i="415"/>
  <c r="Z10" i="415"/>
  <c r="Y10" i="415"/>
  <c r="X10" i="415"/>
  <c r="T10" i="415"/>
  <c r="U10" i="415" s="1"/>
  <c r="Q10" i="415"/>
  <c r="H10" i="415"/>
  <c r="CO15" i="345"/>
  <c r="CN15" i="345"/>
  <c r="CI15" i="345"/>
  <c r="CH15" i="345"/>
  <c r="CF15" i="345"/>
  <c r="CE15" i="345"/>
  <c r="CC15" i="345"/>
  <c r="CB15" i="345"/>
  <c r="BZ15" i="345"/>
  <c r="BY15" i="345"/>
  <c r="BW15" i="345"/>
  <c r="BV15" i="345"/>
  <c r="BT15" i="345"/>
  <c r="BS15" i="345"/>
  <c r="BI15" i="345"/>
  <c r="BH15" i="345"/>
  <c r="BG15" i="345"/>
  <c r="BF15" i="345"/>
  <c r="BE15" i="345"/>
  <c r="BD15" i="345"/>
  <c r="BC15" i="345"/>
  <c r="BB15" i="345"/>
  <c r="BA15" i="345"/>
  <c r="BM15" i="345" s="1"/>
  <c r="AZ15" i="345"/>
  <c r="AY15" i="345"/>
  <c r="AX15" i="345"/>
  <c r="AW15" i="345"/>
  <c r="AV15" i="345"/>
  <c r="AK15" i="345"/>
  <c r="AJ15" i="345"/>
  <c r="AI15" i="345"/>
  <c r="AR15" i="345" s="1"/>
  <c r="AH15" i="345"/>
  <c r="AG15" i="345"/>
  <c r="AF15" i="345"/>
  <c r="AE15" i="345"/>
  <c r="AD15" i="345"/>
  <c r="AC15" i="345"/>
  <c r="AB15" i="345"/>
  <c r="AA15" i="345"/>
  <c r="AN15" i="345" s="1"/>
  <c r="Z15" i="345"/>
  <c r="Y15" i="345"/>
  <c r="X15" i="345"/>
  <c r="T15" i="345"/>
  <c r="U15" i="345" s="1"/>
  <c r="Q15" i="345"/>
  <c r="H15" i="345"/>
  <c r="CO14" i="345"/>
  <c r="CN14" i="345"/>
  <c r="CI14" i="345"/>
  <c r="CH14" i="345"/>
  <c r="CF14" i="345"/>
  <c r="CE14" i="345"/>
  <c r="CC14" i="345"/>
  <c r="CB14" i="345"/>
  <c r="BZ14" i="345"/>
  <c r="BY14" i="345"/>
  <c r="BW14" i="345"/>
  <c r="BV14" i="345"/>
  <c r="BT14" i="345"/>
  <c r="BS14" i="345"/>
  <c r="BI14" i="345"/>
  <c r="BH14" i="345"/>
  <c r="BG14" i="345"/>
  <c r="BF14" i="345"/>
  <c r="BE14" i="345"/>
  <c r="BD14" i="345"/>
  <c r="BC14" i="345"/>
  <c r="BB14" i="345"/>
  <c r="BA14" i="345"/>
  <c r="AZ14" i="345"/>
  <c r="AY14" i="345"/>
  <c r="AX14" i="345"/>
  <c r="AW14" i="345"/>
  <c r="AV14" i="345"/>
  <c r="AK14" i="345"/>
  <c r="AJ14" i="345"/>
  <c r="AI14" i="345"/>
  <c r="AH14" i="345"/>
  <c r="AG14" i="345"/>
  <c r="AF14" i="345"/>
  <c r="AE14" i="345"/>
  <c r="AD14" i="345"/>
  <c r="AC14" i="345"/>
  <c r="AB14" i="345"/>
  <c r="AA14" i="345"/>
  <c r="Z14" i="345"/>
  <c r="Y14" i="345"/>
  <c r="X14" i="345"/>
  <c r="T14" i="345"/>
  <c r="U14" i="345" s="1"/>
  <c r="Q14" i="345"/>
  <c r="H14" i="345"/>
  <c r="Q12" i="345"/>
  <c r="Q16" i="345"/>
  <c r="Q17" i="345"/>
  <c r="Q11" i="345"/>
  <c r="Q10" i="345"/>
  <c r="Q9" i="345"/>
  <c r="CO17" i="344"/>
  <c r="CN17" i="344"/>
  <c r="CL17" i="344"/>
  <c r="CK17" i="344"/>
  <c r="CI17" i="344"/>
  <c r="CH17" i="344"/>
  <c r="CF17" i="344"/>
  <c r="CE17" i="344"/>
  <c r="CC17" i="344"/>
  <c r="CB17" i="344"/>
  <c r="BZ17" i="344"/>
  <c r="BY17" i="344"/>
  <c r="BW17" i="344"/>
  <c r="BV17" i="344"/>
  <c r="BT17" i="344"/>
  <c r="BS17" i="344"/>
  <c r="BI17" i="344"/>
  <c r="BH17" i="344"/>
  <c r="BG17" i="344"/>
  <c r="BF17" i="344"/>
  <c r="BE17" i="344"/>
  <c r="BD17" i="344"/>
  <c r="BC17" i="344"/>
  <c r="BB17" i="344"/>
  <c r="BA17" i="344"/>
  <c r="AZ17" i="344"/>
  <c r="AY17" i="344"/>
  <c r="AX17" i="344"/>
  <c r="AW17" i="344"/>
  <c r="AV17" i="344"/>
  <c r="AK17" i="344"/>
  <c r="AJ17" i="344"/>
  <c r="AI17" i="344"/>
  <c r="AH17" i="344"/>
  <c r="AG17" i="344"/>
  <c r="AF17" i="344"/>
  <c r="AE17" i="344"/>
  <c r="AD17" i="344"/>
  <c r="AC17" i="344"/>
  <c r="AB17" i="344"/>
  <c r="AA17" i="344"/>
  <c r="Z17" i="344"/>
  <c r="Y17" i="344"/>
  <c r="X17" i="344"/>
  <c r="T17" i="344"/>
  <c r="U17" i="344" s="1"/>
  <c r="Q17" i="344"/>
  <c r="H17" i="344"/>
  <c r="CO16" i="344"/>
  <c r="CN16" i="344"/>
  <c r="CL16" i="344"/>
  <c r="CK16" i="344"/>
  <c r="CI16" i="344"/>
  <c r="CH16" i="344"/>
  <c r="CF16" i="344"/>
  <c r="CE16" i="344"/>
  <c r="CC16" i="344"/>
  <c r="CB16" i="344"/>
  <c r="BZ16" i="344"/>
  <c r="BY16" i="344"/>
  <c r="BW16" i="344"/>
  <c r="BV16" i="344"/>
  <c r="BT16" i="344"/>
  <c r="BS16" i="344"/>
  <c r="BI16" i="344"/>
  <c r="BH16" i="344"/>
  <c r="BG16" i="344"/>
  <c r="BF16" i="344"/>
  <c r="BE16" i="344"/>
  <c r="BD16" i="344"/>
  <c r="BC16" i="344"/>
  <c r="BB16" i="344"/>
  <c r="BA16" i="344"/>
  <c r="BM16" i="344" s="1"/>
  <c r="AZ16" i="344"/>
  <c r="AY16" i="344"/>
  <c r="AX16" i="344"/>
  <c r="AW16" i="344"/>
  <c r="AV16" i="344"/>
  <c r="AK16" i="344"/>
  <c r="AJ16" i="344"/>
  <c r="AI16" i="344"/>
  <c r="AH16" i="344"/>
  <c r="AG16" i="344"/>
  <c r="AF16" i="344"/>
  <c r="AE16" i="344"/>
  <c r="AD16" i="344"/>
  <c r="AC16" i="344"/>
  <c r="AB16" i="344"/>
  <c r="AA16" i="344"/>
  <c r="AN16" i="344" s="1"/>
  <c r="Z16" i="344"/>
  <c r="Y16" i="344"/>
  <c r="X16" i="344"/>
  <c r="T16" i="344"/>
  <c r="U16" i="344" s="1"/>
  <c r="Q16" i="344"/>
  <c r="H16" i="344"/>
  <c r="CO15" i="344"/>
  <c r="CN15" i="344"/>
  <c r="CL15" i="344"/>
  <c r="CK15" i="344"/>
  <c r="CI15" i="344"/>
  <c r="CH15" i="344"/>
  <c r="CF15" i="344"/>
  <c r="CE15" i="344"/>
  <c r="CC15" i="344"/>
  <c r="CB15" i="344"/>
  <c r="BZ15" i="344"/>
  <c r="BY15" i="344"/>
  <c r="BW15" i="344"/>
  <c r="BV15" i="344"/>
  <c r="BT15" i="344"/>
  <c r="BS15" i="344"/>
  <c r="BI15" i="344"/>
  <c r="BH15" i="344"/>
  <c r="BG15" i="344"/>
  <c r="BF15" i="344"/>
  <c r="BE15" i="344"/>
  <c r="BD15" i="344"/>
  <c r="BC15" i="344"/>
  <c r="BB15" i="344"/>
  <c r="BA15" i="344"/>
  <c r="AZ15" i="344"/>
  <c r="AY15" i="344"/>
  <c r="AX15" i="344"/>
  <c r="AW15" i="344"/>
  <c r="AV15" i="344"/>
  <c r="AK15" i="344"/>
  <c r="AJ15" i="344"/>
  <c r="AI15" i="344"/>
  <c r="AH15" i="344"/>
  <c r="AG15" i="344"/>
  <c r="AF15" i="344"/>
  <c r="AE15" i="344"/>
  <c r="AD15" i="344"/>
  <c r="AC15" i="344"/>
  <c r="AB15" i="344"/>
  <c r="AA15" i="344"/>
  <c r="Z15" i="344"/>
  <c r="Y15" i="344"/>
  <c r="X15" i="344"/>
  <c r="T15" i="344"/>
  <c r="U15" i="344" s="1"/>
  <c r="Q15" i="344"/>
  <c r="H15" i="344"/>
  <c r="CO14" i="344"/>
  <c r="CN14" i="344"/>
  <c r="CL14" i="344"/>
  <c r="CK14" i="344"/>
  <c r="CI14" i="344"/>
  <c r="CH14" i="344"/>
  <c r="CF14" i="344"/>
  <c r="CE14" i="344"/>
  <c r="CC14" i="344"/>
  <c r="CB14" i="344"/>
  <c r="BZ14" i="344"/>
  <c r="BY14" i="344"/>
  <c r="BW14" i="344"/>
  <c r="BV14" i="344"/>
  <c r="BT14" i="344"/>
  <c r="BS14" i="344"/>
  <c r="BI14" i="344"/>
  <c r="BH14" i="344"/>
  <c r="BG14" i="344"/>
  <c r="BF14" i="344"/>
  <c r="BE14" i="344"/>
  <c r="BD14" i="344"/>
  <c r="BC14" i="344"/>
  <c r="BB14" i="344"/>
  <c r="BA14" i="344"/>
  <c r="AZ14" i="344"/>
  <c r="AY14" i="344"/>
  <c r="AX14" i="344"/>
  <c r="AW14" i="344"/>
  <c r="AV14" i="344"/>
  <c r="AK14" i="344"/>
  <c r="AJ14" i="344"/>
  <c r="AI14" i="344"/>
  <c r="AH14" i="344"/>
  <c r="AG14" i="344"/>
  <c r="AF14" i="344"/>
  <c r="AE14" i="344"/>
  <c r="AD14" i="344"/>
  <c r="AC14" i="344"/>
  <c r="AB14" i="344"/>
  <c r="AA14" i="344"/>
  <c r="Z14" i="344"/>
  <c r="Y14" i="344"/>
  <c r="AM14" i="344" s="1"/>
  <c r="X14" i="344"/>
  <c r="T14" i="344"/>
  <c r="U14" i="344" s="1"/>
  <c r="Q14" i="344"/>
  <c r="H14" i="344"/>
  <c r="CO13" i="344"/>
  <c r="CN13" i="344"/>
  <c r="CL13" i="344"/>
  <c r="CK13" i="344"/>
  <c r="CI13" i="344"/>
  <c r="CH13" i="344"/>
  <c r="CF13" i="344"/>
  <c r="CE13" i="344"/>
  <c r="CC13" i="344"/>
  <c r="CB13" i="344"/>
  <c r="BZ13" i="344"/>
  <c r="BY13" i="344"/>
  <c r="BW13" i="344"/>
  <c r="BV13" i="344"/>
  <c r="BT13" i="344"/>
  <c r="BS13" i="344"/>
  <c r="BI13" i="344"/>
  <c r="BH13" i="344"/>
  <c r="BG13" i="344"/>
  <c r="BF13" i="344"/>
  <c r="BE13" i="344"/>
  <c r="BD13" i="344"/>
  <c r="BC13" i="344"/>
  <c r="BB13" i="344"/>
  <c r="BA13" i="344"/>
  <c r="AZ13" i="344"/>
  <c r="AY13" i="344"/>
  <c r="AX13" i="344"/>
  <c r="AW13" i="344"/>
  <c r="AV13" i="344"/>
  <c r="AK13" i="344"/>
  <c r="AJ13" i="344"/>
  <c r="AI13" i="344"/>
  <c r="AH13" i="344"/>
  <c r="AG13" i="344"/>
  <c r="AF13" i="344"/>
  <c r="AE13" i="344"/>
  <c r="AD13" i="344"/>
  <c r="AC13" i="344"/>
  <c r="AB13" i="344"/>
  <c r="AA13" i="344"/>
  <c r="Z13" i="344"/>
  <c r="Y13" i="344"/>
  <c r="X13" i="344"/>
  <c r="T13" i="344"/>
  <c r="U13" i="344" s="1"/>
  <c r="Q13" i="344"/>
  <c r="H13" i="344"/>
  <c r="CO12" i="344"/>
  <c r="CN12" i="344"/>
  <c r="CL12" i="344"/>
  <c r="CK12" i="344"/>
  <c r="CI12" i="344"/>
  <c r="CH12" i="344"/>
  <c r="CF12" i="344"/>
  <c r="CE12" i="344"/>
  <c r="CC12" i="344"/>
  <c r="CB12" i="344"/>
  <c r="BZ12" i="344"/>
  <c r="BY12" i="344"/>
  <c r="BW12" i="344"/>
  <c r="BV12" i="344"/>
  <c r="BT12" i="344"/>
  <c r="BS12" i="344"/>
  <c r="BI12" i="344"/>
  <c r="BH12" i="344"/>
  <c r="BG12" i="344"/>
  <c r="BF12" i="344"/>
  <c r="BE12" i="344"/>
  <c r="BO12" i="344" s="1"/>
  <c r="BD12" i="344"/>
  <c r="BC12" i="344"/>
  <c r="BB12" i="344"/>
  <c r="BA12" i="344"/>
  <c r="AZ12" i="344"/>
  <c r="AY12" i="344"/>
  <c r="AX12" i="344"/>
  <c r="AW12" i="344"/>
  <c r="BK12" i="344" s="1"/>
  <c r="AV12" i="344"/>
  <c r="AK12" i="344"/>
  <c r="AJ12" i="344"/>
  <c r="AI12" i="344"/>
  <c r="AH12" i="344"/>
  <c r="AG12" i="344"/>
  <c r="AF12" i="344"/>
  <c r="AE12" i="344"/>
  <c r="AD12" i="344"/>
  <c r="AC12" i="344"/>
  <c r="AB12" i="344"/>
  <c r="AA12" i="344"/>
  <c r="Z12" i="344"/>
  <c r="Y12" i="344"/>
  <c r="X12" i="344"/>
  <c r="T12" i="344"/>
  <c r="U12" i="344" s="1"/>
  <c r="Q12" i="344"/>
  <c r="H12" i="344"/>
  <c r="CO23" i="344"/>
  <c r="CN23" i="344"/>
  <c r="CL23" i="344"/>
  <c r="CK23" i="344"/>
  <c r="CI23" i="344"/>
  <c r="CH23" i="344"/>
  <c r="CF23" i="344"/>
  <c r="CE23" i="344"/>
  <c r="CC23" i="344"/>
  <c r="CB23" i="344"/>
  <c r="BW23" i="344"/>
  <c r="BV23" i="344"/>
  <c r="BT23" i="344"/>
  <c r="BS23" i="344"/>
  <c r="BI23" i="344"/>
  <c r="BH23" i="344"/>
  <c r="BG23" i="344"/>
  <c r="BF23" i="344"/>
  <c r="BE23" i="344"/>
  <c r="BD23" i="344"/>
  <c r="BC23" i="344"/>
  <c r="BB23" i="344"/>
  <c r="BA23" i="344"/>
  <c r="AZ23" i="344"/>
  <c r="AY23" i="344"/>
  <c r="AX23" i="344"/>
  <c r="AW23" i="344"/>
  <c r="AV23" i="344"/>
  <c r="AK23" i="344"/>
  <c r="AJ23" i="344"/>
  <c r="AI23" i="344"/>
  <c r="AH23" i="344"/>
  <c r="AG23" i="344"/>
  <c r="AF23" i="344"/>
  <c r="AE23" i="344"/>
  <c r="AD23" i="344"/>
  <c r="AC23" i="344"/>
  <c r="AB23" i="344"/>
  <c r="AA23" i="344"/>
  <c r="Z23" i="344"/>
  <c r="Y23" i="344"/>
  <c r="X23" i="344"/>
  <c r="T23" i="344"/>
  <c r="U23" i="344" s="1"/>
  <c r="Q23" i="344"/>
  <c r="H23" i="344"/>
  <c r="CO22" i="344"/>
  <c r="CN22" i="344"/>
  <c r="CL22" i="344"/>
  <c r="CK22" i="344"/>
  <c r="CI22" i="344"/>
  <c r="CH22" i="344"/>
  <c r="CF22" i="344"/>
  <c r="CE22" i="344"/>
  <c r="CC22" i="344"/>
  <c r="CB22" i="344"/>
  <c r="BW22" i="344"/>
  <c r="BV22" i="344"/>
  <c r="BT22" i="344"/>
  <c r="BS22" i="344"/>
  <c r="BI22" i="344"/>
  <c r="BH22" i="344"/>
  <c r="BG22" i="344"/>
  <c r="BF22" i="344"/>
  <c r="BE22" i="344"/>
  <c r="BD22" i="344"/>
  <c r="BC22" i="344"/>
  <c r="BB22" i="344"/>
  <c r="BA22" i="344"/>
  <c r="BM22" i="344" s="1"/>
  <c r="AZ22" i="344"/>
  <c r="AY22" i="344"/>
  <c r="AX22" i="344"/>
  <c r="AW22" i="344"/>
  <c r="AV22" i="344"/>
  <c r="AK22" i="344"/>
  <c r="AJ22" i="344"/>
  <c r="AI22" i="344"/>
  <c r="AR22" i="344" s="1"/>
  <c r="AH22" i="344"/>
  <c r="AG22" i="344"/>
  <c r="AF22" i="344"/>
  <c r="AE22" i="344"/>
  <c r="AD22" i="344"/>
  <c r="AC22" i="344"/>
  <c r="AB22" i="344"/>
  <c r="AA22" i="344"/>
  <c r="AN22" i="344" s="1"/>
  <c r="Z22" i="344"/>
  <c r="Y22" i="344"/>
  <c r="X22" i="344"/>
  <c r="T22" i="344"/>
  <c r="U22" i="344" s="1"/>
  <c r="Q22" i="344"/>
  <c r="H22" i="344"/>
  <c r="CO21" i="344"/>
  <c r="CN21" i="344"/>
  <c r="CL21" i="344"/>
  <c r="CK21" i="344"/>
  <c r="CI21" i="344"/>
  <c r="CH21" i="344"/>
  <c r="CF21" i="344"/>
  <c r="CE21" i="344"/>
  <c r="CC21" i="344"/>
  <c r="CB21" i="344"/>
  <c r="BW21" i="344"/>
  <c r="BV21" i="344"/>
  <c r="BT21" i="344"/>
  <c r="BS21" i="344"/>
  <c r="BI21" i="344"/>
  <c r="BH21" i="344"/>
  <c r="BG21" i="344"/>
  <c r="BF21" i="344"/>
  <c r="BE21" i="344"/>
  <c r="BD21" i="344"/>
  <c r="BC21" i="344"/>
  <c r="BB21" i="344"/>
  <c r="BA21" i="344"/>
  <c r="AZ21" i="344"/>
  <c r="AY21" i="344"/>
  <c r="AX21" i="344"/>
  <c r="AW21" i="344"/>
  <c r="AV21" i="344"/>
  <c r="AK21" i="344"/>
  <c r="AJ21" i="344"/>
  <c r="AI21" i="344"/>
  <c r="AH21" i="344"/>
  <c r="AG21" i="344"/>
  <c r="AF21" i="344"/>
  <c r="AE21" i="344"/>
  <c r="AD21" i="344"/>
  <c r="AC21" i="344"/>
  <c r="AB21" i="344"/>
  <c r="AA21" i="344"/>
  <c r="Z21" i="344"/>
  <c r="Y21" i="344"/>
  <c r="X21" i="344"/>
  <c r="T21" i="344"/>
  <c r="U21" i="344" s="1"/>
  <c r="Q21" i="344"/>
  <c r="H21" i="344"/>
  <c r="CO11" i="344"/>
  <c r="CN11" i="344"/>
  <c r="CL11" i="344"/>
  <c r="CK11" i="344"/>
  <c r="CI11" i="344"/>
  <c r="CH11" i="344"/>
  <c r="CF11" i="344"/>
  <c r="CE11" i="344"/>
  <c r="CC11" i="344"/>
  <c r="CB11" i="344"/>
  <c r="BZ11" i="344"/>
  <c r="BY11" i="344"/>
  <c r="BW11" i="344"/>
  <c r="BV11" i="344"/>
  <c r="BT11" i="344"/>
  <c r="BS11" i="344"/>
  <c r="BI11" i="344"/>
  <c r="BH11" i="344"/>
  <c r="BG11" i="344"/>
  <c r="BF11" i="344"/>
  <c r="BE11" i="344"/>
  <c r="BD11" i="344"/>
  <c r="BC11" i="344"/>
  <c r="BB11" i="344"/>
  <c r="BA11" i="344"/>
  <c r="AZ11" i="344"/>
  <c r="AY11" i="344"/>
  <c r="AX11" i="344"/>
  <c r="AW11" i="344"/>
  <c r="AV11" i="344"/>
  <c r="AK11" i="344"/>
  <c r="AJ11" i="344"/>
  <c r="AI11" i="344"/>
  <c r="AH11" i="344"/>
  <c r="AG11" i="344"/>
  <c r="AQ11" i="344" s="1"/>
  <c r="AF11" i="344"/>
  <c r="AE11" i="344"/>
  <c r="AD11" i="344"/>
  <c r="AC11" i="344"/>
  <c r="AB11" i="344"/>
  <c r="AA11" i="344"/>
  <c r="Z11" i="344"/>
  <c r="Y11" i="344"/>
  <c r="AM11" i="344" s="1"/>
  <c r="X11" i="344"/>
  <c r="T11" i="344"/>
  <c r="U11" i="344" s="1"/>
  <c r="Q11" i="344"/>
  <c r="H11" i="344"/>
  <c r="CO10" i="344"/>
  <c r="CN10" i="344"/>
  <c r="CL10" i="344"/>
  <c r="CK10" i="344"/>
  <c r="CI10" i="344"/>
  <c r="CH10" i="344"/>
  <c r="CF10" i="344"/>
  <c r="CE10" i="344"/>
  <c r="CC10" i="344"/>
  <c r="CB10" i="344"/>
  <c r="BZ10" i="344"/>
  <c r="BY10" i="344"/>
  <c r="BW10" i="344"/>
  <c r="BV10" i="344"/>
  <c r="BT10" i="344"/>
  <c r="BS10" i="344"/>
  <c r="BI10" i="344"/>
  <c r="BH10" i="344"/>
  <c r="BG10" i="344"/>
  <c r="BF10" i="344"/>
  <c r="BE10" i="344"/>
  <c r="BD10" i="344"/>
  <c r="BC10" i="344"/>
  <c r="BB10" i="344"/>
  <c r="BA10" i="344"/>
  <c r="AZ10" i="344"/>
  <c r="AY10" i="344"/>
  <c r="AX10" i="344"/>
  <c r="AW10" i="344"/>
  <c r="AV10" i="344"/>
  <c r="AK10" i="344"/>
  <c r="AJ10" i="344"/>
  <c r="AI10" i="344"/>
  <c r="AH10" i="344"/>
  <c r="AG10" i="344"/>
  <c r="AF10" i="344"/>
  <c r="AE10" i="344"/>
  <c r="AD10" i="344"/>
  <c r="AC10" i="344"/>
  <c r="AB10" i="344"/>
  <c r="AA10" i="344"/>
  <c r="Z10" i="344"/>
  <c r="Y10" i="344"/>
  <c r="X10" i="344"/>
  <c r="T10" i="344"/>
  <c r="U10" i="344" s="1"/>
  <c r="Q10" i="344"/>
  <c r="H10" i="344"/>
  <c r="CO20" i="344"/>
  <c r="CN20" i="344"/>
  <c r="CL20" i="344"/>
  <c r="CK20" i="344"/>
  <c r="CI20" i="344"/>
  <c r="CH20" i="344"/>
  <c r="CF20" i="344"/>
  <c r="CE20" i="344"/>
  <c r="CC20" i="344"/>
  <c r="CB20" i="344"/>
  <c r="BW20" i="344"/>
  <c r="BV20" i="344"/>
  <c r="BT20" i="344"/>
  <c r="BS20" i="344"/>
  <c r="BI20" i="344"/>
  <c r="BH20" i="344"/>
  <c r="BG20" i="344"/>
  <c r="BF20" i="344"/>
  <c r="BE20" i="344"/>
  <c r="BD20" i="344"/>
  <c r="BC20" i="344"/>
  <c r="BB20" i="344"/>
  <c r="BA20" i="344"/>
  <c r="AZ20" i="344"/>
  <c r="AY20" i="344"/>
  <c r="AX20" i="344"/>
  <c r="AW20" i="344"/>
  <c r="AV20" i="344"/>
  <c r="AK20" i="344"/>
  <c r="AJ20" i="344"/>
  <c r="AI20" i="344"/>
  <c r="AH20" i="344"/>
  <c r="AG20" i="344"/>
  <c r="AF20" i="344"/>
  <c r="AE20" i="344"/>
  <c r="AD20" i="344"/>
  <c r="AC20" i="344"/>
  <c r="AB20" i="344"/>
  <c r="AA20" i="344"/>
  <c r="Z20" i="344"/>
  <c r="Y20" i="344"/>
  <c r="X20" i="344"/>
  <c r="T20" i="344"/>
  <c r="U20" i="344" s="1"/>
  <c r="Q20" i="344"/>
  <c r="H20" i="344"/>
  <c r="CO19" i="344"/>
  <c r="CN19" i="344"/>
  <c r="CL19" i="344"/>
  <c r="CK19" i="344"/>
  <c r="CI19" i="344"/>
  <c r="CH19" i="344"/>
  <c r="CF19" i="344"/>
  <c r="CE19" i="344"/>
  <c r="CC19" i="344"/>
  <c r="CB19" i="344"/>
  <c r="BW19" i="344"/>
  <c r="BV19" i="344"/>
  <c r="BT19" i="344"/>
  <c r="BS19" i="344"/>
  <c r="BI19" i="344"/>
  <c r="BH19" i="344"/>
  <c r="BG19" i="344"/>
  <c r="BF19" i="344"/>
  <c r="BE19" i="344"/>
  <c r="BD19" i="344"/>
  <c r="BC19" i="344"/>
  <c r="BB19" i="344"/>
  <c r="BA19" i="344"/>
  <c r="AZ19" i="344"/>
  <c r="AY19" i="344"/>
  <c r="AX19" i="344"/>
  <c r="AW19" i="344"/>
  <c r="AV19" i="344"/>
  <c r="AK19" i="344"/>
  <c r="AJ19" i="344"/>
  <c r="AI19" i="344"/>
  <c r="AH19" i="344"/>
  <c r="AG19" i="344"/>
  <c r="AF19" i="344"/>
  <c r="AE19" i="344"/>
  <c r="AD19" i="344"/>
  <c r="AC19" i="344"/>
  <c r="AB19" i="344"/>
  <c r="AA19" i="344"/>
  <c r="Z19" i="344"/>
  <c r="Y19" i="344"/>
  <c r="X19" i="344"/>
  <c r="T19" i="344"/>
  <c r="U19" i="344" s="1"/>
  <c r="Q19" i="344"/>
  <c r="H19" i="344"/>
  <c r="CO18" i="344"/>
  <c r="CN18" i="344"/>
  <c r="CL18" i="344"/>
  <c r="CK18" i="344"/>
  <c r="CI18" i="344"/>
  <c r="CH18" i="344"/>
  <c r="CF18" i="344"/>
  <c r="CE18" i="344"/>
  <c r="CC18" i="344"/>
  <c r="CB18" i="344"/>
  <c r="BY18" i="344"/>
  <c r="BW18" i="344"/>
  <c r="BV18" i="344"/>
  <c r="BT18" i="344"/>
  <c r="BS18" i="344"/>
  <c r="BI18" i="344"/>
  <c r="BH18" i="344"/>
  <c r="BG18" i="344"/>
  <c r="BF18" i="344"/>
  <c r="BE18" i="344"/>
  <c r="BD18" i="344"/>
  <c r="BC18" i="344"/>
  <c r="BB18" i="344"/>
  <c r="BA18" i="344"/>
  <c r="AZ18" i="344"/>
  <c r="AY18" i="344"/>
  <c r="AX18" i="344"/>
  <c r="AW18" i="344"/>
  <c r="AV18" i="344"/>
  <c r="AK18" i="344"/>
  <c r="AJ18" i="344"/>
  <c r="AI18" i="344"/>
  <c r="AH18" i="344"/>
  <c r="AG18" i="344"/>
  <c r="AF18" i="344"/>
  <c r="AE18" i="344"/>
  <c r="AD18" i="344"/>
  <c r="AC18" i="344"/>
  <c r="AB18" i="344"/>
  <c r="AA18" i="344"/>
  <c r="Z18" i="344"/>
  <c r="Y18" i="344"/>
  <c r="X18" i="344"/>
  <c r="T18" i="344"/>
  <c r="U18" i="344" s="1"/>
  <c r="Q18" i="344"/>
  <c r="H18" i="344"/>
  <c r="CO25" i="343"/>
  <c r="CN25" i="343"/>
  <c r="CI25" i="343"/>
  <c r="CH25" i="343"/>
  <c r="CF25" i="343"/>
  <c r="CE25" i="343"/>
  <c r="CC25" i="343"/>
  <c r="CB25" i="343"/>
  <c r="BZ25" i="343"/>
  <c r="BY25" i="343"/>
  <c r="BW25" i="343"/>
  <c r="BV25" i="343"/>
  <c r="BT25" i="343"/>
  <c r="BS25" i="343"/>
  <c r="BI25" i="343"/>
  <c r="BH25" i="343"/>
  <c r="BG25" i="343"/>
  <c r="BF25" i="343"/>
  <c r="BE25" i="343"/>
  <c r="BD25" i="343"/>
  <c r="BC25" i="343"/>
  <c r="BB25" i="343"/>
  <c r="BA25" i="343"/>
  <c r="AZ25" i="343"/>
  <c r="AY25" i="343"/>
  <c r="AX25" i="343"/>
  <c r="AW25" i="343"/>
  <c r="AV25" i="343"/>
  <c r="AK25" i="343"/>
  <c r="AJ25" i="343"/>
  <c r="AI25" i="343"/>
  <c r="AH25" i="343"/>
  <c r="AG25" i="343"/>
  <c r="AF25" i="343"/>
  <c r="AE25" i="343"/>
  <c r="AD25" i="343"/>
  <c r="AC25" i="343"/>
  <c r="AB25" i="343"/>
  <c r="AA25" i="343"/>
  <c r="Z25" i="343"/>
  <c r="Y25" i="343"/>
  <c r="X25" i="343"/>
  <c r="T25" i="343"/>
  <c r="U25" i="343" s="1"/>
  <c r="Q25" i="343"/>
  <c r="H25" i="343"/>
  <c r="CO24" i="343"/>
  <c r="CN24" i="343"/>
  <c r="CI24" i="343"/>
  <c r="CH24" i="343"/>
  <c r="CF24" i="343"/>
  <c r="CE24" i="343"/>
  <c r="CC24" i="343"/>
  <c r="CB24" i="343"/>
  <c r="BZ24" i="343"/>
  <c r="BY24" i="343"/>
  <c r="BW24" i="343"/>
  <c r="BV24" i="343"/>
  <c r="BT24" i="343"/>
  <c r="BS24" i="343"/>
  <c r="BI24" i="343"/>
  <c r="BH24" i="343"/>
  <c r="BG24" i="343"/>
  <c r="BP24" i="343" s="1"/>
  <c r="BF24" i="343"/>
  <c r="BE24" i="343"/>
  <c r="BD24" i="343"/>
  <c r="BC24" i="343"/>
  <c r="BN24" i="343" s="1"/>
  <c r="BB24" i="343"/>
  <c r="BA24" i="343"/>
  <c r="AZ24" i="343"/>
  <c r="AY24" i="343"/>
  <c r="BL24" i="343" s="1"/>
  <c r="AX24" i="343"/>
  <c r="AW24" i="343"/>
  <c r="AV24" i="343"/>
  <c r="AK24" i="343"/>
  <c r="AJ24" i="343"/>
  <c r="AI24" i="343"/>
  <c r="AH24" i="343"/>
  <c r="AG24" i="343"/>
  <c r="AF24" i="343"/>
  <c r="AE24" i="343"/>
  <c r="AD24" i="343"/>
  <c r="AC24" i="343"/>
  <c r="AO24" i="343" s="1"/>
  <c r="AB24" i="343"/>
  <c r="AA24" i="343"/>
  <c r="Z24" i="343"/>
  <c r="Y24" i="343"/>
  <c r="AM24" i="343" s="1"/>
  <c r="X24" i="343"/>
  <c r="T24" i="343"/>
  <c r="U24" i="343" s="1"/>
  <c r="Q24" i="343"/>
  <c r="H24" i="343"/>
  <c r="CO23" i="343"/>
  <c r="CN23" i="343"/>
  <c r="CI23" i="343"/>
  <c r="CH23" i="343"/>
  <c r="CF23" i="343"/>
  <c r="CE23" i="343"/>
  <c r="CC23" i="343"/>
  <c r="CB23" i="343"/>
  <c r="BZ23" i="343"/>
  <c r="BY23" i="343"/>
  <c r="BW23" i="343"/>
  <c r="BV23" i="343"/>
  <c r="BT23" i="343"/>
  <c r="BS23" i="343"/>
  <c r="BI23" i="343"/>
  <c r="BH23" i="343"/>
  <c r="BG23" i="343"/>
  <c r="BF23" i="343"/>
  <c r="BE23" i="343"/>
  <c r="BD23" i="343"/>
  <c r="BC23" i="343"/>
  <c r="BB23" i="343"/>
  <c r="BA23" i="343"/>
  <c r="AZ23" i="343"/>
  <c r="AY23" i="343"/>
  <c r="AX23" i="343"/>
  <c r="AW23" i="343"/>
  <c r="AV23" i="343"/>
  <c r="AK23" i="343"/>
  <c r="AJ23" i="343"/>
  <c r="AI23" i="343"/>
  <c r="AH23" i="343"/>
  <c r="AG23" i="343"/>
  <c r="AF23" i="343"/>
  <c r="AE23" i="343"/>
  <c r="AD23" i="343"/>
  <c r="AC23" i="343"/>
  <c r="AB23" i="343"/>
  <c r="AA23" i="343"/>
  <c r="Z23" i="343"/>
  <c r="Y23" i="343"/>
  <c r="X23" i="343"/>
  <c r="T23" i="343"/>
  <c r="U23" i="343" s="1"/>
  <c r="Q23" i="343"/>
  <c r="H23" i="343"/>
  <c r="CO22" i="343"/>
  <c r="CN22" i="343"/>
  <c r="CI22" i="343"/>
  <c r="CH22" i="343"/>
  <c r="CF22" i="343"/>
  <c r="CE22" i="343"/>
  <c r="CC22" i="343"/>
  <c r="CB22" i="343"/>
  <c r="BZ22" i="343"/>
  <c r="BY22" i="343"/>
  <c r="BW22" i="343"/>
  <c r="BV22" i="343"/>
  <c r="BT22" i="343"/>
  <c r="BS22" i="343"/>
  <c r="BI22" i="343"/>
  <c r="BH22" i="343"/>
  <c r="BG22" i="343"/>
  <c r="BF22" i="343"/>
  <c r="BE22" i="343"/>
  <c r="BD22" i="343"/>
  <c r="BC22" i="343"/>
  <c r="BB22" i="343"/>
  <c r="BA22" i="343"/>
  <c r="AZ22" i="343"/>
  <c r="AY22" i="343"/>
  <c r="AX22" i="343"/>
  <c r="AW22" i="343"/>
  <c r="AV22" i="343"/>
  <c r="AK22" i="343"/>
  <c r="AJ22" i="343"/>
  <c r="AI22" i="343"/>
  <c r="AR22" i="343" s="1"/>
  <c r="AH22" i="343"/>
  <c r="AG22" i="343"/>
  <c r="AF22" i="343"/>
  <c r="AE22" i="343"/>
  <c r="AP22" i="343" s="1"/>
  <c r="AD22" i="343"/>
  <c r="AC22" i="343"/>
  <c r="AB22" i="343"/>
  <c r="AA22" i="343"/>
  <c r="AN22" i="343" s="1"/>
  <c r="Z22" i="343"/>
  <c r="Y22" i="343"/>
  <c r="X22" i="343"/>
  <c r="T22" i="343"/>
  <c r="U22" i="343" s="1"/>
  <c r="Q22" i="343"/>
  <c r="H22" i="343"/>
  <c r="CO21" i="343"/>
  <c r="CN21" i="343"/>
  <c r="CI21" i="343"/>
  <c r="CH21" i="343"/>
  <c r="CF21" i="343"/>
  <c r="CE21" i="343"/>
  <c r="CC21" i="343"/>
  <c r="CB21" i="343"/>
  <c r="BZ21" i="343"/>
  <c r="BY21" i="343"/>
  <c r="BW21" i="343"/>
  <c r="BV21" i="343"/>
  <c r="BT21" i="343"/>
  <c r="BS21" i="343"/>
  <c r="BI21" i="343"/>
  <c r="BH21" i="343"/>
  <c r="BG21" i="343"/>
  <c r="BF21" i="343"/>
  <c r="BE21" i="343"/>
  <c r="BD21" i="343"/>
  <c r="BC21" i="343"/>
  <c r="BB21" i="343"/>
  <c r="BA21" i="343"/>
  <c r="AZ21" i="343"/>
  <c r="AY21" i="343"/>
  <c r="AX21" i="343"/>
  <c r="AW21" i="343"/>
  <c r="AV21" i="343"/>
  <c r="AK21" i="343"/>
  <c r="AJ21" i="343"/>
  <c r="AI21" i="343"/>
  <c r="AH21" i="343"/>
  <c r="AG21" i="343"/>
  <c r="AQ21" i="343" s="1"/>
  <c r="AF21" i="343"/>
  <c r="AE21" i="343"/>
  <c r="AD21" i="343"/>
  <c r="AC21" i="343"/>
  <c r="AB21" i="343"/>
  <c r="AA21" i="343"/>
  <c r="Z21" i="343"/>
  <c r="Y21" i="343"/>
  <c r="AM21" i="343" s="1"/>
  <c r="X21" i="343"/>
  <c r="T21" i="343"/>
  <c r="U21" i="343" s="1"/>
  <c r="Q21" i="343"/>
  <c r="H21" i="343"/>
  <c r="CO20" i="343"/>
  <c r="CN20" i="343"/>
  <c r="CI20" i="343"/>
  <c r="CH20" i="343"/>
  <c r="CF20" i="343"/>
  <c r="CE20" i="343"/>
  <c r="CC20" i="343"/>
  <c r="CB20" i="343"/>
  <c r="BZ20" i="343"/>
  <c r="BY20" i="343"/>
  <c r="BW20" i="343"/>
  <c r="BV20" i="343"/>
  <c r="BT20" i="343"/>
  <c r="BS20" i="343"/>
  <c r="BI20" i="343"/>
  <c r="BH20" i="343"/>
  <c r="BG20" i="343"/>
  <c r="BP20" i="343" s="1"/>
  <c r="BF20" i="343"/>
  <c r="BE20" i="343"/>
  <c r="BD20" i="343"/>
  <c r="BC20" i="343"/>
  <c r="BN20" i="343" s="1"/>
  <c r="BB20" i="343"/>
  <c r="BA20" i="343"/>
  <c r="AZ20" i="343"/>
  <c r="AY20" i="343"/>
  <c r="BL20" i="343" s="1"/>
  <c r="AX20" i="343"/>
  <c r="AW20" i="343"/>
  <c r="AV20" i="343"/>
  <c r="AK20" i="343"/>
  <c r="AJ20" i="343"/>
  <c r="AI20" i="343"/>
  <c r="AH20" i="343"/>
  <c r="AG20" i="343"/>
  <c r="AQ20" i="343" s="1"/>
  <c r="AF20" i="343"/>
  <c r="AE20" i="343"/>
  <c r="AD20" i="343"/>
  <c r="AC20" i="343"/>
  <c r="AO20" i="343" s="1"/>
  <c r="AB20" i="343"/>
  <c r="AA20" i="343"/>
  <c r="Z20" i="343"/>
  <c r="Y20" i="343"/>
  <c r="AM20" i="343" s="1"/>
  <c r="X20" i="343"/>
  <c r="T20" i="343"/>
  <c r="U20" i="343" s="1"/>
  <c r="Q20" i="343"/>
  <c r="H20" i="343"/>
  <c r="CO14" i="343"/>
  <c r="CN14" i="343"/>
  <c r="CL14" i="343"/>
  <c r="CK14" i="343"/>
  <c r="CI14" i="343"/>
  <c r="CH14" i="343"/>
  <c r="CF14" i="343"/>
  <c r="CE14" i="343"/>
  <c r="CC14" i="343"/>
  <c r="CB14" i="343"/>
  <c r="BZ14" i="343"/>
  <c r="BY14" i="343"/>
  <c r="BW14" i="343"/>
  <c r="BV14" i="343"/>
  <c r="BT14" i="343"/>
  <c r="BS14" i="343"/>
  <c r="BI14" i="343"/>
  <c r="BH14" i="343"/>
  <c r="BG14" i="343"/>
  <c r="BF14" i="343"/>
  <c r="BE14" i="343"/>
  <c r="BD14" i="343"/>
  <c r="BC14" i="343"/>
  <c r="BB14" i="343"/>
  <c r="BA14" i="343"/>
  <c r="AZ14" i="343"/>
  <c r="AY14" i="343"/>
  <c r="AX14" i="343"/>
  <c r="AW14" i="343"/>
  <c r="AV14" i="343"/>
  <c r="AK14" i="343"/>
  <c r="AJ14" i="343"/>
  <c r="AI14" i="343"/>
  <c r="AH14" i="343"/>
  <c r="AG14" i="343"/>
  <c r="AF14" i="343"/>
  <c r="AE14" i="343"/>
  <c r="AD14" i="343"/>
  <c r="AC14" i="343"/>
  <c r="AB14" i="343"/>
  <c r="AA14" i="343"/>
  <c r="Z14" i="343"/>
  <c r="Y14" i="343"/>
  <c r="X14" i="343"/>
  <c r="T14" i="343"/>
  <c r="U14" i="343" s="1"/>
  <c r="Q14" i="343"/>
  <c r="H14" i="343"/>
  <c r="CO13" i="343"/>
  <c r="CN13" i="343"/>
  <c r="CL13" i="343"/>
  <c r="CK13" i="343"/>
  <c r="CI13" i="343"/>
  <c r="CH13" i="343"/>
  <c r="CF13" i="343"/>
  <c r="CE13" i="343"/>
  <c r="CC13" i="343"/>
  <c r="CB13" i="343"/>
  <c r="BZ13" i="343"/>
  <c r="BY13" i="343"/>
  <c r="BW13" i="343"/>
  <c r="BV13" i="343"/>
  <c r="BT13" i="343"/>
  <c r="BS13" i="343"/>
  <c r="BI13" i="343"/>
  <c r="BH13" i="343"/>
  <c r="BG13" i="343"/>
  <c r="BF13" i="343"/>
  <c r="BE13" i="343"/>
  <c r="BO13" i="343" s="1"/>
  <c r="BD13" i="343"/>
  <c r="BC13" i="343"/>
  <c r="BB13" i="343"/>
  <c r="BA13" i="343"/>
  <c r="BM13" i="343" s="1"/>
  <c r="AZ13" i="343"/>
  <c r="AY13" i="343"/>
  <c r="AX13" i="343"/>
  <c r="AW13" i="343"/>
  <c r="BK13" i="343" s="1"/>
  <c r="AV13" i="343"/>
  <c r="AK13" i="343"/>
  <c r="AJ13" i="343"/>
  <c r="AI13" i="343"/>
  <c r="AR13" i="343" s="1"/>
  <c r="AH13" i="343"/>
  <c r="AG13" i="343"/>
  <c r="AF13" i="343"/>
  <c r="AE13" i="343"/>
  <c r="AP13" i="343" s="1"/>
  <c r="AD13" i="343"/>
  <c r="AC13" i="343"/>
  <c r="AB13" i="343"/>
  <c r="AA13" i="343"/>
  <c r="AN13" i="343" s="1"/>
  <c r="Z13" i="343"/>
  <c r="Y13" i="343"/>
  <c r="X13" i="343"/>
  <c r="T13" i="343"/>
  <c r="U13" i="343" s="1"/>
  <c r="Q13" i="343"/>
  <c r="H13" i="343"/>
  <c r="CO12" i="343"/>
  <c r="CN12" i="343"/>
  <c r="CL12" i="343"/>
  <c r="CK12" i="343"/>
  <c r="CI12" i="343"/>
  <c r="CH12" i="343"/>
  <c r="CF12" i="343"/>
  <c r="CE12" i="343"/>
  <c r="CC12" i="343"/>
  <c r="CB12" i="343"/>
  <c r="BZ12" i="343"/>
  <c r="BY12" i="343"/>
  <c r="BW12" i="343"/>
  <c r="BV12" i="343"/>
  <c r="BT12" i="343"/>
  <c r="BS12" i="343"/>
  <c r="BI12" i="343"/>
  <c r="BH12" i="343"/>
  <c r="BG12" i="343"/>
  <c r="BF12" i="343"/>
  <c r="BE12" i="343"/>
  <c r="BD12" i="343"/>
  <c r="BC12" i="343"/>
  <c r="BB12" i="343"/>
  <c r="BA12" i="343"/>
  <c r="AZ12" i="343"/>
  <c r="AY12" i="343"/>
  <c r="AX12" i="343"/>
  <c r="AW12" i="343"/>
  <c r="AV12" i="343"/>
  <c r="AK12" i="343"/>
  <c r="AJ12" i="343"/>
  <c r="AI12" i="343"/>
  <c r="AH12" i="343"/>
  <c r="AG12" i="343"/>
  <c r="AF12" i="343"/>
  <c r="AE12" i="343"/>
  <c r="AD12" i="343"/>
  <c r="AC12" i="343"/>
  <c r="AB12" i="343"/>
  <c r="AA12" i="343"/>
  <c r="Z12" i="343"/>
  <c r="Y12" i="343"/>
  <c r="X12" i="343"/>
  <c r="T12" i="343"/>
  <c r="U12" i="343" s="1"/>
  <c r="Q12" i="343"/>
  <c r="H12" i="343"/>
  <c r="CO11" i="343"/>
  <c r="CN11" i="343"/>
  <c r="CL11" i="343"/>
  <c r="CK11" i="343"/>
  <c r="CI11" i="343"/>
  <c r="CH11" i="343"/>
  <c r="CF11" i="343"/>
  <c r="CE11" i="343"/>
  <c r="CC11" i="343"/>
  <c r="CB11" i="343"/>
  <c r="BZ11" i="343"/>
  <c r="BY11" i="343"/>
  <c r="BW11" i="343"/>
  <c r="BV11" i="343"/>
  <c r="BT11" i="343"/>
  <c r="BS11" i="343"/>
  <c r="BI11" i="343"/>
  <c r="BH11" i="343"/>
  <c r="BG11" i="343"/>
  <c r="BP11" i="343" s="1"/>
  <c r="BF11" i="343"/>
  <c r="BE11" i="343"/>
  <c r="BD11" i="343"/>
  <c r="BC11" i="343"/>
  <c r="BN11" i="343" s="1"/>
  <c r="BB11" i="343"/>
  <c r="BA11" i="343"/>
  <c r="AZ11" i="343"/>
  <c r="AY11" i="343"/>
  <c r="BL11" i="343" s="1"/>
  <c r="AX11" i="343"/>
  <c r="AW11" i="343"/>
  <c r="AV11" i="343"/>
  <c r="AK11" i="343"/>
  <c r="AJ11" i="343"/>
  <c r="AI11" i="343"/>
  <c r="AH11" i="343"/>
  <c r="AG11" i="343"/>
  <c r="AF11" i="343"/>
  <c r="AE11" i="343"/>
  <c r="AD11" i="343"/>
  <c r="AC11" i="343"/>
  <c r="AO11" i="343" s="1"/>
  <c r="AB11" i="343"/>
  <c r="AA11" i="343"/>
  <c r="Z11" i="343"/>
  <c r="Y11" i="343"/>
  <c r="X11" i="343"/>
  <c r="T11" i="343"/>
  <c r="U11" i="343" s="1"/>
  <c r="Q11" i="343"/>
  <c r="H11" i="343"/>
  <c r="H25" i="342"/>
  <c r="AP14" i="343" l="1"/>
  <c r="BK14" i="343"/>
  <c r="BO14" i="343"/>
  <c r="BK20" i="344"/>
  <c r="BO20" i="344"/>
  <c r="AP14" i="344"/>
  <c r="BK14" i="344"/>
  <c r="BO14" i="344"/>
  <c r="AO14" i="345"/>
  <c r="BN14" i="345"/>
  <c r="AQ12" i="415"/>
  <c r="BL12" i="415"/>
  <c r="AO16" i="415"/>
  <c r="AP14" i="345"/>
  <c r="AM22" i="343"/>
  <c r="AQ22" i="343"/>
  <c r="AP15" i="415"/>
  <c r="BK15" i="415"/>
  <c r="BP21" i="343"/>
  <c r="BL11" i="344"/>
  <c r="AM10" i="415"/>
  <c r="AQ10" i="415"/>
  <c r="BK23" i="415"/>
  <c r="BO23" i="415"/>
  <c r="BK14" i="345"/>
  <c r="BO14" i="345"/>
  <c r="AM14" i="415"/>
  <c r="AQ14" i="415"/>
  <c r="BP14" i="415"/>
  <c r="AP16" i="415"/>
  <c r="BK16" i="415"/>
  <c r="BO16" i="415"/>
  <c r="AN11" i="343"/>
  <c r="AR11" i="343"/>
  <c r="BM11" i="343"/>
  <c r="AO13" i="343"/>
  <c r="BN13" i="343"/>
  <c r="AP20" i="343"/>
  <c r="BK20" i="343"/>
  <c r="BO20" i="343"/>
  <c r="AN24" i="343"/>
  <c r="AR24" i="343"/>
  <c r="BM24" i="343"/>
  <c r="AR14" i="415"/>
  <c r="BM14" i="415"/>
  <c r="AN20" i="415"/>
  <c r="AR20" i="415"/>
  <c r="AO12" i="343"/>
  <c r="BN12" i="343"/>
  <c r="AS10" i="415"/>
  <c r="AR22" i="415"/>
  <c r="BM22" i="415"/>
  <c r="AM14" i="343"/>
  <c r="AQ14" i="343"/>
  <c r="AN23" i="343"/>
  <c r="AR23" i="343"/>
  <c r="BM23" i="343"/>
  <c r="AP15" i="345"/>
  <c r="BK15" i="345"/>
  <c r="BO15" i="345"/>
  <c r="AO11" i="415"/>
  <c r="BN11" i="415"/>
  <c r="AN13" i="415"/>
  <c r="AR13" i="415"/>
  <c r="BM13" i="415"/>
  <c r="AP17" i="415"/>
  <c r="BK17" i="415"/>
  <c r="BO17" i="415"/>
  <c r="AO19" i="415"/>
  <c r="BL22" i="343"/>
  <c r="BP22" i="343"/>
  <c r="AM15" i="345"/>
  <c r="AQ15" i="345"/>
  <c r="BL15" i="345"/>
  <c r="AM17" i="415"/>
  <c r="AQ17" i="415"/>
  <c r="BL17" i="415"/>
  <c r="BP17" i="415"/>
  <c r="AN21" i="415"/>
  <c r="AR21" i="415"/>
  <c r="BM21" i="415"/>
  <c r="AO25" i="343"/>
  <c r="BN25" i="343"/>
  <c r="BN14" i="415"/>
  <c r="AP12" i="343"/>
  <c r="AR21" i="343"/>
  <c r="BM21" i="343"/>
  <c r="AO23" i="343"/>
  <c r="BN23" i="343"/>
  <c r="AP25" i="343"/>
  <c r="BK25" i="343"/>
  <c r="BO25" i="343"/>
  <c r="AP11" i="343"/>
  <c r="BK11" i="343"/>
  <c r="BO11" i="343"/>
  <c r="AM13" i="343"/>
  <c r="AQ13" i="343"/>
  <c r="BL13" i="343"/>
  <c r="BP13" i="343"/>
  <c r="AN20" i="343"/>
  <c r="AR20" i="343"/>
  <c r="BM20" i="343"/>
  <c r="AO22" i="343"/>
  <c r="BN22" i="343"/>
  <c r="AP24" i="343"/>
  <c r="BK24" i="343"/>
  <c r="BO24" i="343"/>
  <c r="BM20" i="344"/>
  <c r="AO11" i="344"/>
  <c r="AP22" i="344"/>
  <c r="BK22" i="344"/>
  <c r="BO22" i="344"/>
  <c r="BL12" i="344"/>
  <c r="AN14" i="344"/>
  <c r="AR14" i="344"/>
  <c r="BM14" i="344"/>
  <c r="AM14" i="345"/>
  <c r="AQ14" i="345"/>
  <c r="BL14" i="345"/>
  <c r="BP14" i="345"/>
  <c r="BM10" i="415"/>
  <c r="AO12" i="415"/>
  <c r="AP14" i="415"/>
  <c r="BK14" i="415"/>
  <c r="BO14" i="415"/>
  <c r="AM16" i="415"/>
  <c r="AQ12" i="343"/>
  <c r="BL12" i="343"/>
  <c r="BP12" i="343"/>
  <c r="AN14" i="343"/>
  <c r="AR14" i="343"/>
  <c r="BM14" i="343"/>
  <c r="AO21" i="343"/>
  <c r="AP23" i="343"/>
  <c r="BK23" i="343"/>
  <c r="BO23" i="343"/>
  <c r="AM25" i="343"/>
  <c r="AQ25" i="343"/>
  <c r="BL25" i="343"/>
  <c r="BP25" i="343"/>
  <c r="BM12" i="344"/>
  <c r="AP16" i="344"/>
  <c r="BK16" i="344"/>
  <c r="AN14" i="345"/>
  <c r="AR14" i="345"/>
  <c r="BM14" i="345"/>
  <c r="AO10" i="415"/>
  <c r="BK12" i="415"/>
  <c r="AO18" i="415"/>
  <c r="BN18" i="415"/>
  <c r="AN12" i="343"/>
  <c r="AR12" i="343"/>
  <c r="AO14" i="343"/>
  <c r="BK21" i="343"/>
  <c r="BO21" i="343"/>
  <c r="AM23" i="343"/>
  <c r="AQ23" i="343"/>
  <c r="BL23" i="343"/>
  <c r="BP23" i="343"/>
  <c r="AN25" i="343"/>
  <c r="AR25" i="343"/>
  <c r="BM25" i="343"/>
  <c r="BN15" i="345"/>
  <c r="AP11" i="415"/>
  <c r="AR15" i="415"/>
  <c r="AO17" i="415"/>
  <c r="BN17" i="415"/>
  <c r="AP19" i="415"/>
  <c r="AR23" i="415"/>
  <c r="BM23" i="415"/>
  <c r="BP23" i="415"/>
  <c r="BL10" i="415"/>
  <c r="BP15" i="345"/>
  <c r="BN14" i="343"/>
  <c r="BP14" i="343"/>
  <c r="BL14" i="343"/>
  <c r="AP23" i="415"/>
  <c r="AN22" i="415"/>
  <c r="BK20" i="415"/>
  <c r="BK11" i="415"/>
  <c r="BM11" i="415"/>
  <c r="BO11" i="415"/>
  <c r="BN12" i="415"/>
  <c r="AQ16" i="415"/>
  <c r="BM15" i="415"/>
  <c r="AR19" i="415"/>
  <c r="BK19" i="415"/>
  <c r="BM19" i="415"/>
  <c r="BO19" i="415"/>
  <c r="AM21" i="415"/>
  <c r="AO21" i="415"/>
  <c r="AQ21" i="415"/>
  <c r="BL21" i="415"/>
  <c r="BN21" i="415"/>
  <c r="BP21" i="415"/>
  <c r="AM22" i="415"/>
  <c r="AO22" i="415"/>
  <c r="AQ22" i="415"/>
  <c r="BP22" i="415"/>
  <c r="BQ23" i="415"/>
  <c r="AM15" i="415"/>
  <c r="BL22" i="415"/>
  <c r="BL14" i="415"/>
  <c r="AM23" i="415"/>
  <c r="AO23" i="415"/>
  <c r="AQ23" i="415"/>
  <c r="AP22" i="415"/>
  <c r="AN15" i="415"/>
  <c r="AN14" i="415"/>
  <c r="AO13" i="415"/>
  <c r="BL13" i="415"/>
  <c r="BP12" i="415"/>
  <c r="BL16" i="415"/>
  <c r="BN16" i="415"/>
  <c r="BP16" i="415"/>
  <c r="AN18" i="415"/>
  <c r="AP18" i="415"/>
  <c r="AR18" i="415"/>
  <c r="BK18" i="415"/>
  <c r="BM18" i="415"/>
  <c r="BO18" i="415"/>
  <c r="AM20" i="415"/>
  <c r="AO20" i="415"/>
  <c r="AQ20" i="415"/>
  <c r="BL20" i="415"/>
  <c r="BN20" i="415"/>
  <c r="BP20" i="415"/>
  <c r="BN13" i="415"/>
  <c r="BP13" i="415"/>
  <c r="BO15" i="415"/>
  <c r="AS18" i="415"/>
  <c r="BM20" i="415"/>
  <c r="BO20" i="415"/>
  <c r="BL23" i="415"/>
  <c r="BN10" i="415"/>
  <c r="BP10" i="415"/>
  <c r="AM11" i="415"/>
  <c r="AO15" i="415"/>
  <c r="AQ15" i="415"/>
  <c r="BL15" i="415"/>
  <c r="BN15" i="415"/>
  <c r="BP15" i="415"/>
  <c r="BL19" i="415"/>
  <c r="BN19" i="415"/>
  <c r="BP19" i="415"/>
  <c r="AS23" i="415"/>
  <c r="AN23" i="415"/>
  <c r="BN23" i="415"/>
  <c r="BK22" i="415"/>
  <c r="BO22" i="415"/>
  <c r="BQ22" i="415"/>
  <c r="AS22" i="415"/>
  <c r="BN22" i="415"/>
  <c r="BQ21" i="415"/>
  <c r="AS21" i="415"/>
  <c r="BQ20" i="415"/>
  <c r="AS20" i="415"/>
  <c r="AS19" i="415"/>
  <c r="BQ19" i="415"/>
  <c r="BQ18" i="415"/>
  <c r="BQ17" i="415"/>
  <c r="AS17" i="415"/>
  <c r="BQ16" i="415"/>
  <c r="AS16" i="415"/>
  <c r="AS15" i="415"/>
  <c r="BQ15" i="415"/>
  <c r="AS14" i="415"/>
  <c r="BQ14" i="415"/>
  <c r="AS13" i="415"/>
  <c r="BQ13" i="415"/>
  <c r="AM13" i="415"/>
  <c r="AQ13" i="415"/>
  <c r="AM12" i="415"/>
  <c r="BO12" i="415"/>
  <c r="BQ12" i="415"/>
  <c r="AP12" i="415"/>
  <c r="AR12" i="415"/>
  <c r="AN11" i="415"/>
  <c r="AR11" i="415"/>
  <c r="AQ11" i="415"/>
  <c r="AS11" i="415"/>
  <c r="BQ11" i="415"/>
  <c r="AN10" i="415"/>
  <c r="AP10" i="415"/>
  <c r="AR10" i="415"/>
  <c r="BK10" i="415"/>
  <c r="BO10" i="415"/>
  <c r="BQ10" i="415"/>
  <c r="AO15" i="345"/>
  <c r="BQ15" i="345"/>
  <c r="AS15" i="345"/>
  <c r="AS14" i="345"/>
  <c r="BQ14" i="345"/>
  <c r="AO12" i="344"/>
  <c r="AN12" i="344"/>
  <c r="AP12" i="344"/>
  <c r="AR12" i="344"/>
  <c r="AM12" i="344"/>
  <c r="AP20" i="344"/>
  <c r="AO14" i="344"/>
  <c r="AR16" i="344"/>
  <c r="BQ18" i="344"/>
  <c r="AS12" i="344"/>
  <c r="AP18" i="344"/>
  <c r="AN19" i="344"/>
  <c r="AP19" i="344"/>
  <c r="AR19" i="344"/>
  <c r="BM19" i="344"/>
  <c r="AM10" i="344"/>
  <c r="AO10" i="344"/>
  <c r="AQ10" i="344"/>
  <c r="BL10" i="344"/>
  <c r="AN21" i="344"/>
  <c r="AP21" i="344"/>
  <c r="AR21" i="344"/>
  <c r="BK21" i="344"/>
  <c r="BM21" i="344"/>
  <c r="BO21" i="344"/>
  <c r="AM23" i="344"/>
  <c r="AO23" i="344"/>
  <c r="AN13" i="344"/>
  <c r="AP13" i="344"/>
  <c r="AM15" i="344"/>
  <c r="AO15" i="344"/>
  <c r="AQ15" i="344"/>
  <c r="AN17" i="344"/>
  <c r="AP17" i="344"/>
  <c r="AR17" i="344"/>
  <c r="BK17" i="344"/>
  <c r="BM17" i="344"/>
  <c r="BO17" i="344"/>
  <c r="BN11" i="344"/>
  <c r="BP11" i="344"/>
  <c r="AM16" i="344"/>
  <c r="AO16" i="344"/>
  <c r="AQ16" i="344"/>
  <c r="AM18" i="344"/>
  <c r="AO18" i="344"/>
  <c r="AQ18" i="344"/>
  <c r="BL18" i="344"/>
  <c r="BN18" i="344"/>
  <c r="AM19" i="344"/>
  <c r="AO19" i="344"/>
  <c r="AQ19" i="344"/>
  <c r="BL19" i="344"/>
  <c r="AN10" i="344"/>
  <c r="AP10" i="344"/>
  <c r="AR10" i="344"/>
  <c r="BK10" i="344"/>
  <c r="BM10" i="344"/>
  <c r="BO10" i="344"/>
  <c r="AN23" i="344"/>
  <c r="AP23" i="344"/>
  <c r="AR23" i="344"/>
  <c r="BK23" i="344"/>
  <c r="BM23" i="344"/>
  <c r="BO23" i="344"/>
  <c r="AM13" i="344"/>
  <c r="AO13" i="344"/>
  <c r="AN15" i="344"/>
  <c r="AP15" i="344"/>
  <c r="AR15" i="344"/>
  <c r="BK15" i="344"/>
  <c r="BM15" i="344"/>
  <c r="BO15" i="344"/>
  <c r="AM17" i="344"/>
  <c r="AO17" i="344"/>
  <c r="AQ17" i="344"/>
  <c r="BL17" i="344"/>
  <c r="BN17" i="344"/>
  <c r="BP17" i="344"/>
  <c r="AM20" i="344"/>
  <c r="AO20" i="344"/>
  <c r="AQ20" i="344"/>
  <c r="AQ14" i="344"/>
  <c r="BQ19" i="344"/>
  <c r="BN10" i="344"/>
  <c r="BP10" i="344"/>
  <c r="AQ23" i="344"/>
  <c r="BL23" i="344"/>
  <c r="BN23" i="344"/>
  <c r="BP23" i="344"/>
  <c r="AQ12" i="344"/>
  <c r="AR13" i="344"/>
  <c r="BK13" i="344"/>
  <c r="BM13" i="344"/>
  <c r="BO13" i="344"/>
  <c r="BQ13" i="344"/>
  <c r="AS15" i="344"/>
  <c r="BL15" i="344"/>
  <c r="BN15" i="344"/>
  <c r="BP15" i="344"/>
  <c r="BQ17" i="344"/>
  <c r="BN12" i="344"/>
  <c r="BP12" i="344"/>
  <c r="BQ14" i="344"/>
  <c r="AS16" i="344"/>
  <c r="BL16" i="344"/>
  <c r="BN16" i="344"/>
  <c r="BP16" i="344"/>
  <c r="AS18" i="344"/>
  <c r="BN19" i="344"/>
  <c r="BQ10" i="344"/>
  <c r="AM21" i="344"/>
  <c r="AO21" i="344"/>
  <c r="AQ21" i="344"/>
  <c r="AS21" i="344"/>
  <c r="BL21" i="344"/>
  <c r="BN21" i="344"/>
  <c r="BP21" i="344"/>
  <c r="BQ23" i="344"/>
  <c r="AQ13" i="344"/>
  <c r="AS13" i="344"/>
  <c r="BL13" i="344"/>
  <c r="BN13" i="344"/>
  <c r="BP13" i="344"/>
  <c r="BQ15" i="344"/>
  <c r="AS17" i="344"/>
  <c r="BM18" i="344"/>
  <c r="BL20" i="344"/>
  <c r="BN20" i="344"/>
  <c r="BP20" i="344"/>
  <c r="BQ12" i="344"/>
  <c r="AS14" i="344"/>
  <c r="BL14" i="344"/>
  <c r="BN14" i="344"/>
  <c r="BP14" i="344"/>
  <c r="BO16" i="344"/>
  <c r="BQ16" i="344"/>
  <c r="BK18" i="344"/>
  <c r="BO18" i="344"/>
  <c r="AN20" i="344"/>
  <c r="AR20" i="344"/>
  <c r="BQ20" i="344"/>
  <c r="AN11" i="344"/>
  <c r="AP11" i="344"/>
  <c r="AR11" i="344"/>
  <c r="BK11" i="344"/>
  <c r="BM11" i="344"/>
  <c r="BO11" i="344"/>
  <c r="BQ11" i="344"/>
  <c r="AM22" i="344"/>
  <c r="AO22" i="344"/>
  <c r="AQ22" i="344"/>
  <c r="AS22" i="344"/>
  <c r="BL22" i="344"/>
  <c r="BN22" i="344"/>
  <c r="BP22" i="344"/>
  <c r="AN18" i="344"/>
  <c r="AR18" i="344"/>
  <c r="AS19" i="344"/>
  <c r="BP19" i="344"/>
  <c r="AS10" i="344"/>
  <c r="BQ21" i="344"/>
  <c r="AS23" i="344"/>
  <c r="BP18" i="344"/>
  <c r="BK19" i="344"/>
  <c r="BO19" i="344"/>
  <c r="AS20" i="344"/>
  <c r="AS11" i="344"/>
  <c r="BQ22" i="344"/>
  <c r="AN21" i="343"/>
  <c r="BM22" i="343"/>
  <c r="BK22" i="343"/>
  <c r="BO22" i="343"/>
  <c r="AQ24" i="343"/>
  <c r="AM12" i="343"/>
  <c r="AP21" i="343"/>
  <c r="BL21" i="343"/>
  <c r="BQ22" i="343"/>
  <c r="BN21" i="343"/>
  <c r="BK12" i="343"/>
  <c r="BM12" i="343"/>
  <c r="BO12" i="343"/>
  <c r="BQ25" i="343"/>
  <c r="AS25" i="343"/>
  <c r="AS24" i="343"/>
  <c r="BQ24" i="343"/>
  <c r="AS23" i="343"/>
  <c r="BQ23" i="343"/>
  <c r="AS22" i="343"/>
  <c r="AS21" i="343"/>
  <c r="BQ21" i="343"/>
  <c r="AS20" i="343"/>
  <c r="BQ20" i="343"/>
  <c r="BQ14" i="343"/>
  <c r="AS14" i="343"/>
  <c r="AS13" i="343"/>
  <c r="BQ13" i="343"/>
  <c r="AS12" i="343"/>
  <c r="BQ12" i="343"/>
  <c r="BQ11" i="343"/>
  <c r="AQ11" i="343"/>
  <c r="AM11" i="343"/>
  <c r="AS11" i="343"/>
  <c r="BI34" i="414" l="1"/>
  <c r="BI33" i="414"/>
  <c r="BI32" i="414"/>
  <c r="BI31" i="414"/>
  <c r="BI30" i="414"/>
  <c r="BI29" i="414"/>
  <c r="BI28" i="414"/>
  <c r="BI27" i="414"/>
  <c r="BI26" i="414"/>
  <c r="BI25" i="414"/>
  <c r="BI24" i="414"/>
  <c r="BI23" i="414"/>
  <c r="BI22" i="414"/>
  <c r="BI21" i="414"/>
  <c r="BI20" i="414"/>
  <c r="BI19" i="414"/>
  <c r="BI18" i="414"/>
  <c r="BI17" i="414"/>
  <c r="BI16" i="414"/>
  <c r="BI15" i="414"/>
  <c r="BI14" i="414"/>
  <c r="BI13" i="414"/>
  <c r="BI12" i="414"/>
  <c r="BI11" i="414"/>
  <c r="BI10" i="414"/>
  <c r="BI9" i="414"/>
  <c r="I10" i="194"/>
  <c r="J10" i="194" s="1"/>
  <c r="H10" i="194"/>
  <c r="F10" i="194"/>
  <c r="I9" i="194"/>
  <c r="J9" i="194" s="1"/>
  <c r="H9" i="194"/>
  <c r="F9" i="194"/>
  <c r="I8" i="194"/>
  <c r="J8" i="194" s="1"/>
  <c r="H8" i="194"/>
  <c r="F8" i="194"/>
  <c r="BY20" i="344" l="1"/>
  <c r="BZ21" i="344"/>
  <c r="BZ22" i="344"/>
  <c r="BY21" i="344"/>
  <c r="BZ23" i="344"/>
  <c r="BY22" i="344"/>
  <c r="BY23" i="344"/>
  <c r="BZ18" i="344"/>
  <c r="BZ19" i="344"/>
  <c r="BZ20" i="344"/>
  <c r="BY19" i="344"/>
  <c r="BT22" i="415"/>
  <c r="BS22" i="415"/>
  <c r="BT20" i="415"/>
  <c r="BT23" i="415"/>
  <c r="BS20" i="415"/>
  <c r="BS23" i="415"/>
  <c r="BT21" i="415"/>
  <c r="BS21" i="415"/>
  <c r="BW27" i="366"/>
  <c r="BV27" i="366"/>
  <c r="BW21" i="366"/>
  <c r="BV20" i="366"/>
  <c r="BW22" i="366"/>
  <c r="BV21" i="366"/>
  <c r="BW24" i="366"/>
  <c r="BV23" i="366"/>
  <c r="BW25" i="366"/>
  <c r="BV24" i="366"/>
  <c r="BW23" i="366"/>
  <c r="BV22" i="366"/>
  <c r="BV25" i="366"/>
  <c r="BW19" i="415"/>
  <c r="BV19" i="415"/>
  <c r="CL12" i="376"/>
  <c r="CK11" i="376"/>
  <c r="CL13" i="377"/>
  <c r="CK12" i="377"/>
  <c r="CL12" i="422"/>
  <c r="CK11" i="422"/>
  <c r="CL10" i="420"/>
  <c r="CK17" i="420"/>
  <c r="CL13" i="376"/>
  <c r="CK12" i="376"/>
  <c r="CL14" i="377"/>
  <c r="CK13" i="377"/>
  <c r="CK12" i="422"/>
  <c r="CL14" i="420"/>
  <c r="CK10" i="420"/>
  <c r="CL16" i="420"/>
  <c r="CK15" i="420"/>
  <c r="CL14" i="376"/>
  <c r="CL15" i="377"/>
  <c r="CK14" i="377"/>
  <c r="CL15" i="420"/>
  <c r="CK14" i="420"/>
  <c r="CL16" i="377"/>
  <c r="CL19" i="377"/>
  <c r="CK14" i="376"/>
  <c r="CK19" i="377"/>
  <c r="CL17" i="377"/>
  <c r="CK16" i="377"/>
  <c r="CL11" i="420"/>
  <c r="CK16" i="420"/>
  <c r="CL18" i="377"/>
  <c r="CK17" i="377"/>
  <c r="CL10" i="377"/>
  <c r="CL13" i="422"/>
  <c r="CL12" i="420"/>
  <c r="CK11" i="420"/>
  <c r="CL19" i="420"/>
  <c r="CK15" i="377"/>
  <c r="CL20" i="377"/>
  <c r="CK18" i="377"/>
  <c r="CL11" i="377"/>
  <c r="CK10" i="377"/>
  <c r="CL10" i="422"/>
  <c r="CK13" i="422"/>
  <c r="CL13" i="420"/>
  <c r="CK12" i="420"/>
  <c r="CL18" i="420"/>
  <c r="CK19" i="420"/>
  <c r="CL11" i="376"/>
  <c r="CK20" i="377"/>
  <c r="CK11" i="377"/>
  <c r="CL11" i="422"/>
  <c r="CK10" i="422"/>
  <c r="CK13" i="420"/>
  <c r="CL17" i="420"/>
  <c r="CK18" i="420"/>
  <c r="CL21" i="415"/>
  <c r="CK20" i="415"/>
  <c r="CL13" i="415"/>
  <c r="CK12" i="415"/>
  <c r="CL23" i="343"/>
  <c r="CK22" i="343"/>
  <c r="CL24" i="343"/>
  <c r="CK23" i="343"/>
  <c r="CK21" i="343"/>
  <c r="CL22" i="415"/>
  <c r="CK21" i="415"/>
  <c r="CL14" i="415"/>
  <c r="CK13" i="415"/>
  <c r="CL23" i="415"/>
  <c r="CK22" i="415"/>
  <c r="CL15" i="415"/>
  <c r="CK14" i="415"/>
  <c r="CL25" i="343"/>
  <c r="CK24" i="343"/>
  <c r="CK23" i="415"/>
  <c r="CL16" i="415"/>
  <c r="CK15" i="415"/>
  <c r="CL14" i="345"/>
  <c r="CK25" i="343"/>
  <c r="CL17" i="415"/>
  <c r="CK16" i="415"/>
  <c r="CL15" i="345"/>
  <c r="CK14" i="345"/>
  <c r="CL20" i="415"/>
  <c r="CL22" i="343"/>
  <c r="CL18" i="415"/>
  <c r="CK17" i="415"/>
  <c r="CL10" i="415"/>
  <c r="CK15" i="345"/>
  <c r="CL20" i="343"/>
  <c r="CL12" i="415"/>
  <c r="CK18" i="415"/>
  <c r="CL11" i="415"/>
  <c r="CK10" i="415"/>
  <c r="CL21" i="343"/>
  <c r="CK20" i="343"/>
  <c r="CK11" i="415"/>
  <c r="O18" i="402" l="1"/>
  <c r="J18" i="402"/>
  <c r="T12" i="402" l="1"/>
  <c r="T10" i="402"/>
  <c r="T9" i="402"/>
  <c r="T8" i="402"/>
  <c r="T18" i="402" l="1"/>
  <c r="E18" i="402"/>
  <c r="BI23" i="377"/>
  <c r="BI22" i="377"/>
  <c r="BI21" i="377"/>
  <c r="BI9" i="377"/>
  <c r="BI23" i="376"/>
  <c r="BI22" i="376"/>
  <c r="BI21" i="376"/>
  <c r="BI19" i="376"/>
  <c r="BI18" i="376"/>
  <c r="BI17" i="376"/>
  <c r="BI16" i="376"/>
  <c r="BI15" i="376"/>
  <c r="BI10" i="376"/>
  <c r="BI9" i="376"/>
  <c r="BI28" i="366"/>
  <c r="BI19" i="366"/>
  <c r="BI18" i="366"/>
  <c r="BI17" i="366"/>
  <c r="BI16" i="366"/>
  <c r="BI15" i="366"/>
  <c r="BI14" i="366"/>
  <c r="BI13" i="366"/>
  <c r="BI12" i="366"/>
  <c r="BI11" i="366"/>
  <c r="BI10" i="366"/>
  <c r="BI9" i="366"/>
  <c r="BI24" i="363"/>
  <c r="BI23" i="363"/>
  <c r="BI22" i="363"/>
  <c r="BI21" i="363"/>
  <c r="BI20" i="363"/>
  <c r="BI19" i="363"/>
  <c r="BI18" i="363"/>
  <c r="BI17" i="363"/>
  <c r="BI16" i="363"/>
  <c r="BI15" i="363"/>
  <c r="BI14" i="363"/>
  <c r="BI13" i="363"/>
  <c r="BI12" i="363"/>
  <c r="BI11" i="363"/>
  <c r="BI10" i="363"/>
  <c r="BI9" i="363"/>
  <c r="BI14" i="422"/>
  <c r="BI9" i="422"/>
  <c r="BI21" i="420"/>
  <c r="BI20" i="420"/>
  <c r="BI9" i="420"/>
  <c r="BI21" i="357"/>
  <c r="BI20" i="357"/>
  <c r="BI19" i="357"/>
  <c r="BI18" i="357"/>
  <c r="BI17" i="357"/>
  <c r="BI16" i="357"/>
  <c r="BI15" i="357"/>
  <c r="BI14" i="357"/>
  <c r="BI13" i="357"/>
  <c r="BI12" i="357"/>
  <c r="BI11" i="357"/>
  <c r="BI10" i="357"/>
  <c r="BI9" i="357"/>
  <c r="BI16" i="356"/>
  <c r="BI15" i="356"/>
  <c r="BI14" i="356"/>
  <c r="BI13" i="356"/>
  <c r="BI12" i="356"/>
  <c r="BI11" i="356"/>
  <c r="BI10" i="356"/>
  <c r="BI9" i="356"/>
  <c r="BI16" i="355"/>
  <c r="BI15" i="355"/>
  <c r="BI14" i="355"/>
  <c r="BI13" i="355"/>
  <c r="BI12" i="355"/>
  <c r="BI11" i="355"/>
  <c r="BI10" i="355"/>
  <c r="BI9" i="355"/>
  <c r="BI18" i="354"/>
  <c r="BI17" i="354"/>
  <c r="BI16" i="354"/>
  <c r="BI15" i="354"/>
  <c r="BI14" i="354"/>
  <c r="BI13" i="354"/>
  <c r="BI12" i="354"/>
  <c r="BI11" i="354"/>
  <c r="BI10" i="354"/>
  <c r="BI9" i="354"/>
  <c r="BI17" i="345"/>
  <c r="BI16" i="345"/>
  <c r="BI13" i="345"/>
  <c r="BI12" i="345"/>
  <c r="BI11" i="345"/>
  <c r="BI10" i="345"/>
  <c r="BI9" i="345"/>
  <c r="BI27" i="344"/>
  <c r="BI26" i="344"/>
  <c r="BI25" i="344"/>
  <c r="BI24" i="344"/>
  <c r="BI9" i="344"/>
  <c r="BI27" i="343"/>
  <c r="BI26" i="343"/>
  <c r="BI19" i="343"/>
  <c r="BI18" i="343"/>
  <c r="BI17" i="343"/>
  <c r="BI16" i="343"/>
  <c r="BI15" i="343"/>
  <c r="BI10" i="343"/>
  <c r="BI9" i="343"/>
  <c r="BI25" i="342"/>
  <c r="BI24" i="342"/>
  <c r="BI23" i="342"/>
  <c r="BI22" i="342"/>
  <c r="BI21" i="342"/>
  <c r="BI20" i="342"/>
  <c r="BI19" i="342"/>
  <c r="BI18" i="342"/>
  <c r="BI17" i="342"/>
  <c r="BI16" i="342"/>
  <c r="BI15" i="342"/>
  <c r="BI14" i="342"/>
  <c r="BI13" i="342"/>
  <c r="BI12" i="342"/>
  <c r="BI11" i="342"/>
  <c r="BI10" i="342"/>
  <c r="BI9" i="342"/>
  <c r="AM15" i="121" l="1"/>
  <c r="AM16" i="121"/>
  <c r="P15" i="121"/>
  <c r="P16" i="121"/>
  <c r="P11" i="122"/>
  <c r="AM10" i="124" l="1"/>
  <c r="E24" i="377" l="1"/>
  <c r="E24" i="376"/>
  <c r="Q9" i="377"/>
  <c r="Q21" i="377"/>
  <c r="Q22" i="377"/>
  <c r="Q23" i="377"/>
  <c r="H23" i="377"/>
  <c r="H9" i="377"/>
  <c r="H21" i="377"/>
  <c r="H22" i="377"/>
  <c r="Q23" i="376"/>
  <c r="H23" i="376"/>
  <c r="Q9" i="376"/>
  <c r="Q10" i="376"/>
  <c r="Q15" i="376"/>
  <c r="Q16" i="376"/>
  <c r="Q17" i="376"/>
  <c r="Q18" i="376"/>
  <c r="Q19" i="376"/>
  <c r="Q21" i="376"/>
  <c r="Q22" i="376"/>
  <c r="H9" i="376"/>
  <c r="H10" i="376"/>
  <c r="H15" i="376"/>
  <c r="H16" i="376"/>
  <c r="H17" i="376"/>
  <c r="H18" i="376"/>
  <c r="H19" i="376"/>
  <c r="H21" i="376"/>
  <c r="H22" i="376"/>
  <c r="H28" i="366" l="1"/>
  <c r="Q10" i="366"/>
  <c r="Q11" i="366"/>
  <c r="Q12" i="366"/>
  <c r="Q13" i="366"/>
  <c r="Q16" i="366"/>
  <c r="Q17" i="366"/>
  <c r="Q18" i="366"/>
  <c r="Q19" i="366"/>
  <c r="H9" i="366"/>
  <c r="H10" i="366"/>
  <c r="H11" i="366"/>
  <c r="H12" i="366"/>
  <c r="H13" i="366"/>
  <c r="H14" i="366"/>
  <c r="H15" i="366"/>
  <c r="H16" i="366"/>
  <c r="H17" i="366"/>
  <c r="H18" i="366"/>
  <c r="H19" i="366"/>
  <c r="Q12" i="363" l="1"/>
  <c r="Q24" i="363"/>
  <c r="CO21" i="363"/>
  <c r="CN21" i="363"/>
  <c r="CL21" i="363"/>
  <c r="CK21" i="363"/>
  <c r="CI21" i="363"/>
  <c r="CH21" i="363"/>
  <c r="CF21" i="363"/>
  <c r="CE21" i="363"/>
  <c r="CC21" i="363"/>
  <c r="CB21" i="363"/>
  <c r="BZ21" i="363"/>
  <c r="BY21" i="363"/>
  <c r="BW21" i="363"/>
  <c r="BV21" i="363"/>
  <c r="BT21" i="363"/>
  <c r="BS21" i="363"/>
  <c r="BH21" i="363"/>
  <c r="BG21" i="363"/>
  <c r="BF21" i="363"/>
  <c r="BE21" i="363"/>
  <c r="BD21" i="363"/>
  <c r="BC21" i="363"/>
  <c r="BB21" i="363"/>
  <c r="BA21" i="363"/>
  <c r="AZ21" i="363"/>
  <c r="AY21" i="363"/>
  <c r="AX21" i="363"/>
  <c r="AW21" i="363"/>
  <c r="AV21" i="363"/>
  <c r="BQ21" i="363" s="1"/>
  <c r="AK21" i="363"/>
  <c r="AJ21" i="363"/>
  <c r="AI21" i="363"/>
  <c r="AH21" i="363"/>
  <c r="AG21" i="363"/>
  <c r="AF21" i="363"/>
  <c r="AE21" i="363"/>
  <c r="AD21" i="363"/>
  <c r="AC21" i="363"/>
  <c r="AB21" i="363"/>
  <c r="AA21" i="363"/>
  <c r="Z21" i="363"/>
  <c r="Y21" i="363"/>
  <c r="X21" i="363"/>
  <c r="T21" i="363"/>
  <c r="U21" i="363" s="1"/>
  <c r="CO20" i="363"/>
  <c r="CN20" i="363"/>
  <c r="CL20" i="363"/>
  <c r="CK20" i="363"/>
  <c r="CI20" i="363"/>
  <c r="CH20" i="363"/>
  <c r="CF20" i="363"/>
  <c r="CE20" i="363"/>
  <c r="CC20" i="363"/>
  <c r="CB20" i="363"/>
  <c r="BZ20" i="363"/>
  <c r="BY20" i="363"/>
  <c r="BW20" i="363"/>
  <c r="BV20" i="363"/>
  <c r="BT20" i="363"/>
  <c r="BS20" i="363"/>
  <c r="BH20" i="363"/>
  <c r="BG20" i="363"/>
  <c r="BF20" i="363"/>
  <c r="BE20" i="363"/>
  <c r="BD20" i="363"/>
  <c r="BC20" i="363"/>
  <c r="BB20" i="363"/>
  <c r="BA20" i="363"/>
  <c r="AZ20" i="363"/>
  <c r="AY20" i="363"/>
  <c r="AX20" i="363"/>
  <c r="AW20" i="363"/>
  <c r="AV20" i="363"/>
  <c r="BQ20" i="363" s="1"/>
  <c r="AK20" i="363"/>
  <c r="AJ20" i="363"/>
  <c r="AI20" i="363"/>
  <c r="AH20" i="363"/>
  <c r="AG20" i="363"/>
  <c r="AF20" i="363"/>
  <c r="AE20" i="363"/>
  <c r="AD20" i="363"/>
  <c r="AC20" i="363"/>
  <c r="AB20" i="363"/>
  <c r="AA20" i="363"/>
  <c r="Z20" i="363"/>
  <c r="Y20" i="363"/>
  <c r="X20" i="363"/>
  <c r="T20" i="363"/>
  <c r="U20" i="363" s="1"/>
  <c r="CO19" i="363"/>
  <c r="CN19" i="363"/>
  <c r="CL19" i="363"/>
  <c r="CK19" i="363"/>
  <c r="CI19" i="363"/>
  <c r="CH19" i="363"/>
  <c r="CF19" i="363"/>
  <c r="CE19" i="363"/>
  <c r="CC19" i="363"/>
  <c r="CB19" i="363"/>
  <c r="BZ19" i="363"/>
  <c r="BY19" i="363"/>
  <c r="BW19" i="363"/>
  <c r="BV19" i="363"/>
  <c r="BT19" i="363"/>
  <c r="BS19" i="363"/>
  <c r="BH19" i="363"/>
  <c r="BG19" i="363"/>
  <c r="BF19" i="363"/>
  <c r="BE19" i="363"/>
  <c r="BD19" i="363"/>
  <c r="BC19" i="363"/>
  <c r="BB19" i="363"/>
  <c r="BA19" i="363"/>
  <c r="AZ19" i="363"/>
  <c r="AY19" i="363"/>
  <c r="AX19" i="363"/>
  <c r="AW19" i="363"/>
  <c r="AV19" i="363"/>
  <c r="AK19" i="363"/>
  <c r="AJ19" i="363"/>
  <c r="AI19" i="363"/>
  <c r="AH19" i="363"/>
  <c r="AG19" i="363"/>
  <c r="AF19" i="363"/>
  <c r="AE19" i="363"/>
  <c r="AD19" i="363"/>
  <c r="AC19" i="363"/>
  <c r="AB19" i="363"/>
  <c r="AA19" i="363"/>
  <c r="Z19" i="363"/>
  <c r="Y19" i="363"/>
  <c r="X19" i="363"/>
  <c r="T19" i="363"/>
  <c r="U19" i="363" s="1"/>
  <c r="H11" i="363"/>
  <c r="H10" i="363"/>
  <c r="H9" i="363"/>
  <c r="BM20" i="363" l="1"/>
  <c r="AS19" i="363"/>
  <c r="BN21" i="363"/>
  <c r="AP19" i="363"/>
  <c r="AS20" i="363"/>
  <c r="AS21" i="363"/>
  <c r="BK21" i="363"/>
  <c r="BO21" i="363"/>
  <c r="AO21" i="363"/>
  <c r="BL21" i="363"/>
  <c r="BP21" i="363"/>
  <c r="AM20" i="363"/>
  <c r="AO20" i="363"/>
  <c r="AQ20" i="363"/>
  <c r="AO19" i="363"/>
  <c r="BM19" i="363"/>
  <c r="AM19" i="363"/>
  <c r="AQ19" i="363"/>
  <c r="AP20" i="363"/>
  <c r="AP21" i="363"/>
  <c r="BM21" i="363"/>
  <c r="AN19" i="363"/>
  <c r="AR19" i="363"/>
  <c r="BQ19" i="363"/>
  <c r="BL20" i="363"/>
  <c r="BN20" i="363"/>
  <c r="BP20" i="363"/>
  <c r="AM21" i="363"/>
  <c r="AQ21" i="363"/>
  <c r="BK19" i="363"/>
  <c r="BO19" i="363"/>
  <c r="AN20" i="363"/>
  <c r="AR20" i="363"/>
  <c r="AN21" i="363"/>
  <c r="AR21" i="363"/>
  <c r="BL19" i="363"/>
  <c r="BN19" i="363"/>
  <c r="BP19" i="363"/>
  <c r="BK20" i="363"/>
  <c r="BO20" i="363"/>
  <c r="Q9" i="422" l="1"/>
  <c r="Q16" i="422" s="1"/>
  <c r="H14" i="422"/>
  <c r="S16" i="422"/>
  <c r="P16" i="422"/>
  <c r="J16" i="422"/>
  <c r="G16" i="422"/>
  <c r="P15" i="422"/>
  <c r="O15" i="422"/>
  <c r="N15" i="422"/>
  <c r="G15" i="422"/>
  <c r="F15" i="422"/>
  <c r="E15" i="422"/>
  <c r="CO14" i="422"/>
  <c r="CN14" i="422"/>
  <c r="CL14" i="422"/>
  <c r="CK14" i="422"/>
  <c r="CI14" i="422"/>
  <c r="CH14" i="422"/>
  <c r="CF14" i="422"/>
  <c r="CE14" i="422"/>
  <c r="CC14" i="422"/>
  <c r="CB14" i="422"/>
  <c r="BZ14" i="422"/>
  <c r="BY14" i="422"/>
  <c r="BW14" i="422"/>
  <c r="BV14" i="422"/>
  <c r="BT14" i="422"/>
  <c r="BS14" i="422"/>
  <c r="BH14" i="422"/>
  <c r="BG14" i="422"/>
  <c r="BF14" i="422"/>
  <c r="BE14" i="422"/>
  <c r="BD14" i="422"/>
  <c r="BC14" i="422"/>
  <c r="BB14" i="422"/>
  <c r="BA14" i="422"/>
  <c r="AZ14" i="422"/>
  <c r="AY14" i="422"/>
  <c r="AX14" i="422"/>
  <c r="AW14" i="422"/>
  <c r="AV14" i="422"/>
  <c r="AK14" i="422"/>
  <c r="AJ14" i="422"/>
  <c r="AI14" i="422"/>
  <c r="AH14" i="422"/>
  <c r="AG14" i="422"/>
  <c r="AF14" i="422"/>
  <c r="AE14" i="422"/>
  <c r="AD14" i="422"/>
  <c r="AC14" i="422"/>
  <c r="AB14" i="422"/>
  <c r="AA14" i="422"/>
  <c r="Z14" i="422"/>
  <c r="Y14" i="422"/>
  <c r="X14" i="422"/>
  <c r="T14" i="422"/>
  <c r="U14" i="422" s="1"/>
  <c r="CO9" i="422"/>
  <c r="CN9" i="422"/>
  <c r="CL9" i="422"/>
  <c r="CK9" i="422"/>
  <c r="CI9" i="422"/>
  <c r="CH9" i="422"/>
  <c r="CF9" i="422"/>
  <c r="CE9" i="422"/>
  <c r="CC9" i="422"/>
  <c r="CB9" i="422"/>
  <c r="BZ9" i="422"/>
  <c r="BY9" i="422"/>
  <c r="BW9" i="422"/>
  <c r="BV9" i="422"/>
  <c r="BT9" i="422"/>
  <c r="BS9" i="422"/>
  <c r="BH9" i="422"/>
  <c r="BG9" i="422"/>
  <c r="BF9" i="422"/>
  <c r="BE9" i="422"/>
  <c r="BD9" i="422"/>
  <c r="BC9" i="422"/>
  <c r="AG16" i="121" s="1"/>
  <c r="BB9" i="422"/>
  <c r="BA9" i="422"/>
  <c r="AZ9" i="422"/>
  <c r="AY9" i="422"/>
  <c r="AX9" i="422"/>
  <c r="AW9" i="422"/>
  <c r="AV9" i="422"/>
  <c r="AK9" i="422"/>
  <c r="P22" i="92" s="1"/>
  <c r="P22" i="125" s="1"/>
  <c r="AJ9" i="422"/>
  <c r="O22" i="92" s="1"/>
  <c r="O22" i="125" s="1"/>
  <c r="AI9" i="422"/>
  <c r="N22" i="92" s="1"/>
  <c r="N22" i="125" s="1"/>
  <c r="AH9" i="422"/>
  <c r="M22" i="92" s="1"/>
  <c r="M22" i="125" s="1"/>
  <c r="AG9" i="422"/>
  <c r="L22" i="92" s="1"/>
  <c r="L22" i="125" s="1"/>
  <c r="AF9" i="422"/>
  <c r="K22" i="92" s="1"/>
  <c r="K22" i="125" s="1"/>
  <c r="AE9" i="422"/>
  <c r="AD9" i="422"/>
  <c r="AC9" i="422"/>
  <c r="H22" i="92" s="1"/>
  <c r="H22" i="125" s="1"/>
  <c r="AB9" i="422"/>
  <c r="G22" i="92" s="1"/>
  <c r="G22" i="125" s="1"/>
  <c r="AA9" i="422"/>
  <c r="F22" i="92" s="1"/>
  <c r="F22" i="125" s="1"/>
  <c r="Z9" i="422"/>
  <c r="E22" i="92" s="1"/>
  <c r="E22" i="125" s="1"/>
  <c r="Y9" i="422"/>
  <c r="D22" i="92" s="1"/>
  <c r="D22" i="125" s="1"/>
  <c r="X9" i="422"/>
  <c r="C22" i="92" s="1"/>
  <c r="C22" i="125" s="1"/>
  <c r="T9" i="422"/>
  <c r="U9" i="422" s="1"/>
  <c r="H16" i="422"/>
  <c r="BQ3" i="422"/>
  <c r="BK3" i="422"/>
  <c r="AS3" i="422"/>
  <c r="AM3" i="422"/>
  <c r="AU2" i="422"/>
  <c r="BQ2" i="422" s="1"/>
  <c r="W2" i="422"/>
  <c r="AS2" i="422" s="1"/>
  <c r="I22" i="92" l="1"/>
  <c r="I22" i="125" s="1"/>
  <c r="J22" i="92"/>
  <c r="J22" i="125" s="1"/>
  <c r="Q22" i="125" s="1"/>
  <c r="AA16" i="121"/>
  <c r="AH16" i="121"/>
  <c r="K16" i="121"/>
  <c r="AE16" i="121"/>
  <c r="H16" i="121"/>
  <c r="AI16" i="121"/>
  <c r="L16" i="121"/>
  <c r="AD16" i="121"/>
  <c r="G16" i="121"/>
  <c r="AB16" i="121"/>
  <c r="E16" i="121"/>
  <c r="AF16" i="121"/>
  <c r="I16" i="121"/>
  <c r="AJ16" i="121"/>
  <c r="M16" i="121"/>
  <c r="Z16" i="121"/>
  <c r="C16" i="121"/>
  <c r="AL16" i="121"/>
  <c r="O16" i="121"/>
  <c r="D16" i="121"/>
  <c r="AC16" i="121"/>
  <c r="F16" i="121"/>
  <c r="N16" i="121"/>
  <c r="AK16" i="121"/>
  <c r="U16" i="422"/>
  <c r="AP9" i="422"/>
  <c r="AN9" i="422"/>
  <c r="AR9" i="422"/>
  <c r="AS9" i="422"/>
  <c r="AS14" i="422"/>
  <c r="BQ14" i="422"/>
  <c r="BK9" i="422"/>
  <c r="BM9" i="422"/>
  <c r="BO9" i="422"/>
  <c r="AM9" i="422"/>
  <c r="AQ9" i="422"/>
  <c r="BM14" i="422"/>
  <c r="BO14" i="422"/>
  <c r="V15" i="422"/>
  <c r="C14" i="123" s="1"/>
  <c r="L14" i="123" s="1"/>
  <c r="AO14" i="422"/>
  <c r="H15" i="422"/>
  <c r="BN9" i="422"/>
  <c r="BK14" i="422"/>
  <c r="BQ9" i="422"/>
  <c r="AO9" i="422"/>
  <c r="BL9" i="422"/>
  <c r="BP9" i="422"/>
  <c r="W15" i="422"/>
  <c r="D14" i="123" s="1"/>
  <c r="Q15" i="422"/>
  <c r="AN14" i="422"/>
  <c r="AP14" i="422"/>
  <c r="AR14" i="422"/>
  <c r="BL14" i="422"/>
  <c r="BN14" i="422"/>
  <c r="BP14" i="422"/>
  <c r="AM14" i="422"/>
  <c r="AQ14" i="422"/>
  <c r="T15" i="422"/>
  <c r="U15" i="422" s="1"/>
  <c r="Q16" i="121" s="1"/>
  <c r="T16" i="422"/>
  <c r="Q22" i="92" l="1"/>
  <c r="G14" i="402" s="1"/>
  <c r="F14" i="402" s="1"/>
  <c r="O14" i="123"/>
  <c r="J16" i="121"/>
  <c r="P23" i="92"/>
  <c r="X22" i="92"/>
  <c r="H23" i="92"/>
  <c r="K23" i="92"/>
  <c r="F23" i="92"/>
  <c r="C23" i="92"/>
  <c r="M14" i="123"/>
  <c r="N14" i="123" s="1"/>
  <c r="E14" i="123"/>
  <c r="I23" i="92"/>
  <c r="T22" i="92"/>
  <c r="T22" i="125" s="1"/>
  <c r="AO16" i="121"/>
  <c r="AU16" i="121"/>
  <c r="X16" i="121"/>
  <c r="AT16" i="121"/>
  <c r="W16" i="121"/>
  <c r="R22" i="92"/>
  <c r="R22" i="125" s="1"/>
  <c r="S22" i="92"/>
  <c r="S22" i="125" s="1"/>
  <c r="E23" i="92"/>
  <c r="O23" i="92"/>
  <c r="G23" i="92"/>
  <c r="AQ16" i="121"/>
  <c r="V22" i="92"/>
  <c r="V22" i="125" s="1"/>
  <c r="S16" i="121"/>
  <c r="AP16" i="121"/>
  <c r="AR16" i="121"/>
  <c r="AS16" i="121"/>
  <c r="V16" i="121"/>
  <c r="U22" i="92"/>
  <c r="U22" i="125" s="1"/>
  <c r="L23" i="92"/>
  <c r="D23" i="92"/>
  <c r="N23" i="92"/>
  <c r="W22" i="92"/>
  <c r="W22" i="125" s="1"/>
  <c r="C14" i="402"/>
  <c r="V14" i="402"/>
  <c r="U14" i="402" s="1"/>
  <c r="M23" i="92"/>
  <c r="J23" i="92"/>
  <c r="Q21" i="420"/>
  <c r="Q23" i="420" s="1"/>
  <c r="H9" i="420"/>
  <c r="H20" i="420"/>
  <c r="S23" i="420"/>
  <c r="P23" i="420"/>
  <c r="J23" i="420"/>
  <c r="G23" i="420"/>
  <c r="P22" i="420"/>
  <c r="O22" i="420"/>
  <c r="N22" i="420"/>
  <c r="G22" i="420"/>
  <c r="F22" i="420"/>
  <c r="E22" i="420"/>
  <c r="CO21" i="420"/>
  <c r="CN21" i="420"/>
  <c r="CL21" i="420"/>
  <c r="CK21" i="420"/>
  <c r="CI21" i="420"/>
  <c r="CH21" i="420"/>
  <c r="CF21" i="420"/>
  <c r="CE21" i="420"/>
  <c r="CC21" i="420"/>
  <c r="CB21" i="420"/>
  <c r="BZ21" i="420"/>
  <c r="BY21" i="420"/>
  <c r="BW21" i="420"/>
  <c r="BV21" i="420"/>
  <c r="BT21" i="420"/>
  <c r="BS21" i="420"/>
  <c r="BH21" i="420"/>
  <c r="BG21" i="420"/>
  <c r="BF21" i="420"/>
  <c r="BE21" i="420"/>
  <c r="BD21" i="420"/>
  <c r="BC21" i="420"/>
  <c r="BB21" i="420"/>
  <c r="BA21" i="420"/>
  <c r="AZ21" i="420"/>
  <c r="AY21" i="420"/>
  <c r="AX21" i="420"/>
  <c r="AW21" i="420"/>
  <c r="AV21" i="420"/>
  <c r="AK21" i="420"/>
  <c r="AJ21" i="420"/>
  <c r="AI21" i="420"/>
  <c r="AH21" i="420"/>
  <c r="AG21" i="420"/>
  <c r="AF21" i="420"/>
  <c r="AE21" i="420"/>
  <c r="AD21" i="420"/>
  <c r="AC21" i="420"/>
  <c r="AB21" i="420"/>
  <c r="AA21" i="420"/>
  <c r="Z21" i="420"/>
  <c r="Y21" i="420"/>
  <c r="X21" i="420"/>
  <c r="T21" i="420"/>
  <c r="U21" i="420" s="1"/>
  <c r="CO20" i="420"/>
  <c r="CN20" i="420"/>
  <c r="CL20" i="420"/>
  <c r="CK20" i="420"/>
  <c r="CI20" i="420"/>
  <c r="CH20" i="420"/>
  <c r="CF20" i="420"/>
  <c r="CE20" i="420"/>
  <c r="CC20" i="420"/>
  <c r="CB20" i="420"/>
  <c r="BZ20" i="420"/>
  <c r="BY20" i="420"/>
  <c r="BW20" i="420"/>
  <c r="BV20" i="420"/>
  <c r="BT20" i="420"/>
  <c r="BS20" i="420"/>
  <c r="BH20" i="420"/>
  <c r="BG20" i="420"/>
  <c r="BF20" i="420"/>
  <c r="BE20" i="420"/>
  <c r="BD20" i="420"/>
  <c r="BC20" i="420"/>
  <c r="BB20" i="420"/>
  <c r="BA20" i="420"/>
  <c r="AZ20" i="420"/>
  <c r="AY20" i="420"/>
  <c r="AX20" i="420"/>
  <c r="AW20" i="420"/>
  <c r="AV20" i="420"/>
  <c r="AK20" i="420"/>
  <c r="AJ20" i="420"/>
  <c r="AI20" i="420"/>
  <c r="AH20" i="420"/>
  <c r="AG20" i="420"/>
  <c r="AF20" i="420"/>
  <c r="AE20" i="420"/>
  <c r="AD20" i="420"/>
  <c r="AC20" i="420"/>
  <c r="AB20" i="420"/>
  <c r="AA20" i="420"/>
  <c r="Z20" i="420"/>
  <c r="Y20" i="420"/>
  <c r="X20" i="420"/>
  <c r="T20" i="420"/>
  <c r="U20" i="420" s="1"/>
  <c r="CO9" i="420"/>
  <c r="CN9" i="420"/>
  <c r="CL9" i="420"/>
  <c r="CK9" i="420"/>
  <c r="CI9" i="420"/>
  <c r="CH9" i="420"/>
  <c r="CF9" i="420"/>
  <c r="CE9" i="420"/>
  <c r="CC9" i="420"/>
  <c r="CB9" i="420"/>
  <c r="BZ9" i="420"/>
  <c r="BY9" i="420"/>
  <c r="BW9" i="420"/>
  <c r="BV9" i="420"/>
  <c r="BT9" i="420"/>
  <c r="BS9" i="420"/>
  <c r="BH9" i="420"/>
  <c r="BG9" i="420"/>
  <c r="BF9" i="420"/>
  <c r="BE9" i="420"/>
  <c r="BD9" i="420"/>
  <c r="BC9" i="420"/>
  <c r="AG15" i="121" s="1"/>
  <c r="BB9" i="420"/>
  <c r="BA9" i="420"/>
  <c r="AZ9" i="420"/>
  <c r="AY9" i="420"/>
  <c r="AX9" i="420"/>
  <c r="AW9" i="420"/>
  <c r="AA15" i="121" s="1"/>
  <c r="AV9" i="420"/>
  <c r="AK9" i="420"/>
  <c r="P20" i="92" s="1"/>
  <c r="P20" i="125" s="1"/>
  <c r="AJ9" i="420"/>
  <c r="AI9" i="420"/>
  <c r="AH9" i="420"/>
  <c r="M20" i="92" s="1"/>
  <c r="M20" i="125" s="1"/>
  <c r="AG9" i="420"/>
  <c r="L20" i="92" s="1"/>
  <c r="L20" i="125" s="1"/>
  <c r="AF9" i="420"/>
  <c r="K20" i="92" s="1"/>
  <c r="K20" i="125" s="1"/>
  <c r="AE9" i="420"/>
  <c r="J20" i="92" s="1"/>
  <c r="J20" i="125" s="1"/>
  <c r="AD9" i="420"/>
  <c r="I20" i="92" s="1"/>
  <c r="I20" i="125" s="1"/>
  <c r="AC9" i="420"/>
  <c r="H20" i="92" s="1"/>
  <c r="H20" i="125" s="1"/>
  <c r="AB9" i="420"/>
  <c r="AA9" i="420"/>
  <c r="Z9" i="420"/>
  <c r="E20" i="92" s="1"/>
  <c r="E20" i="125" s="1"/>
  <c r="Y9" i="420"/>
  <c r="D20" i="92" s="1"/>
  <c r="D20" i="125" s="1"/>
  <c r="X9" i="420"/>
  <c r="C20" i="92" s="1"/>
  <c r="C20" i="125" s="1"/>
  <c r="T9" i="420"/>
  <c r="U9" i="420" s="1"/>
  <c r="U23" i="420" s="1"/>
  <c r="BQ3" i="420"/>
  <c r="BK3" i="420"/>
  <c r="AS3" i="420"/>
  <c r="AM3" i="420"/>
  <c r="AU2" i="420"/>
  <c r="BQ2" i="420" s="1"/>
  <c r="W2" i="420"/>
  <c r="AS2" i="420" s="1"/>
  <c r="N20" i="92" l="1"/>
  <c r="N20" i="125" s="1"/>
  <c r="F20" i="92"/>
  <c r="F20" i="125" s="1"/>
  <c r="X23" i="92"/>
  <c r="X22" i="125"/>
  <c r="O20" i="92"/>
  <c r="O20" i="125" s="1"/>
  <c r="AF15" i="121"/>
  <c r="G20" i="92"/>
  <c r="G20" i="125" s="1"/>
  <c r="T16" i="121"/>
  <c r="AS21" i="420"/>
  <c r="T23" i="92"/>
  <c r="Q23" i="92"/>
  <c r="D15" i="121"/>
  <c r="D14" i="402"/>
  <c r="R14" i="402"/>
  <c r="S14" i="402" s="1"/>
  <c r="U16" i="121"/>
  <c r="U23" i="92"/>
  <c r="J15" i="121"/>
  <c r="AE15" i="121"/>
  <c r="H15" i="121"/>
  <c r="AC15" i="121"/>
  <c r="F15" i="121"/>
  <c r="AK15" i="121"/>
  <c r="I15" i="121"/>
  <c r="C15" i="121"/>
  <c r="Z15" i="121"/>
  <c r="AD15" i="121"/>
  <c r="G15" i="121"/>
  <c r="AH15" i="121"/>
  <c r="K15" i="121"/>
  <c r="AL15" i="121"/>
  <c r="O15" i="121"/>
  <c r="AI15" i="121"/>
  <c r="L15" i="121"/>
  <c r="W23" i="92"/>
  <c r="V23" i="92"/>
  <c r="S23" i="92"/>
  <c r="AB15" i="121"/>
  <c r="E15" i="121"/>
  <c r="AJ15" i="121"/>
  <c r="M15" i="121"/>
  <c r="V22" i="420"/>
  <c r="C13" i="123" s="1"/>
  <c r="L13" i="123" s="1"/>
  <c r="Q22" i="420"/>
  <c r="R16" i="121"/>
  <c r="R23" i="92"/>
  <c r="BK9" i="420"/>
  <c r="BM9" i="420"/>
  <c r="BO9" i="420"/>
  <c r="AM9" i="420"/>
  <c r="AO9" i="420"/>
  <c r="AQ9" i="420"/>
  <c r="BL9" i="420"/>
  <c r="BN9" i="420"/>
  <c r="BP9" i="420"/>
  <c r="H22" i="420"/>
  <c r="BQ21" i="420"/>
  <c r="AN21" i="420"/>
  <c r="AP21" i="420"/>
  <c r="AR21" i="420"/>
  <c r="H23" i="420"/>
  <c r="AM20" i="420"/>
  <c r="AO20" i="420"/>
  <c r="AQ20" i="420"/>
  <c r="AP20" i="420"/>
  <c r="BM20" i="420"/>
  <c r="AN9" i="420"/>
  <c r="AP9" i="420"/>
  <c r="AR9" i="420"/>
  <c r="AN20" i="420"/>
  <c r="AR20" i="420"/>
  <c r="BQ20" i="420"/>
  <c r="AM21" i="420"/>
  <c r="AO21" i="420"/>
  <c r="AQ21" i="420"/>
  <c r="BL21" i="420"/>
  <c r="BN21" i="420"/>
  <c r="BP21" i="420"/>
  <c r="BQ9" i="420"/>
  <c r="BL20" i="420"/>
  <c r="BN20" i="420"/>
  <c r="BP20" i="420"/>
  <c r="BK21" i="420"/>
  <c r="BM21" i="420"/>
  <c r="BO21" i="420"/>
  <c r="T23" i="420"/>
  <c r="AS9" i="420"/>
  <c r="AS20" i="420"/>
  <c r="BK20" i="420"/>
  <c r="BO20" i="420"/>
  <c r="T22" i="420"/>
  <c r="U22" i="420" s="1"/>
  <c r="Q15" i="121" s="1"/>
  <c r="W22" i="420"/>
  <c r="D13" i="123" s="1"/>
  <c r="N15" i="121" l="1"/>
  <c r="Q20" i="125"/>
  <c r="Q20" i="92"/>
  <c r="G13" i="402" s="1"/>
  <c r="F13" i="402" s="1"/>
  <c r="O13" i="123"/>
  <c r="H21" i="92"/>
  <c r="S20" i="92"/>
  <c r="S20" i="125" s="1"/>
  <c r="T20" i="92"/>
  <c r="N21" i="92"/>
  <c r="E21" i="92"/>
  <c r="X20" i="92"/>
  <c r="X20" i="125" s="1"/>
  <c r="J21" i="92"/>
  <c r="M13" i="123"/>
  <c r="N13" i="123" s="1"/>
  <c r="E13" i="123"/>
  <c r="W20" i="92"/>
  <c r="C13" i="402"/>
  <c r="V13" i="402"/>
  <c r="U13" i="402" s="1"/>
  <c r="P21" i="92"/>
  <c r="AU15" i="121"/>
  <c r="X15" i="121"/>
  <c r="AT15" i="121"/>
  <c r="AP15" i="121"/>
  <c r="AS15" i="121"/>
  <c r="U20" i="92"/>
  <c r="U20" i="125" s="1"/>
  <c r="V20" i="92"/>
  <c r="AQ15" i="121"/>
  <c r="O21" i="92"/>
  <c r="G21" i="92"/>
  <c r="M21" i="92"/>
  <c r="F21" i="92"/>
  <c r="D21" i="92"/>
  <c r="AO15" i="121"/>
  <c r="AR15" i="121"/>
  <c r="R20" i="92"/>
  <c r="R20" i="125" s="1"/>
  <c r="K21" i="92"/>
  <c r="C21" i="92"/>
  <c r="I21" i="92"/>
  <c r="L21" i="92"/>
  <c r="Q21" i="357"/>
  <c r="H21" i="357"/>
  <c r="H12" i="357"/>
  <c r="H13" i="357"/>
  <c r="H14" i="357"/>
  <c r="H15" i="357"/>
  <c r="H16" i="357"/>
  <c r="H17" i="357"/>
  <c r="H18" i="357"/>
  <c r="H19" i="357"/>
  <c r="H20" i="357"/>
  <c r="Q9" i="357"/>
  <c r="Q10" i="357"/>
  <c r="Q11" i="357"/>
  <c r="Q12" i="357"/>
  <c r="Q13" i="357"/>
  <c r="Q14" i="357"/>
  <c r="Q15" i="357"/>
  <c r="Q16" i="357"/>
  <c r="Q17" i="357"/>
  <c r="Q18" i="357"/>
  <c r="Q19" i="357"/>
  <c r="Q20" i="357"/>
  <c r="H9" i="357"/>
  <c r="H10" i="357"/>
  <c r="T9" i="357"/>
  <c r="T10" i="357"/>
  <c r="T11" i="357"/>
  <c r="T12" i="357"/>
  <c r="T13" i="357"/>
  <c r="U13" i="357" s="1"/>
  <c r="T14" i="357"/>
  <c r="T15" i="357"/>
  <c r="T16" i="357"/>
  <c r="T17" i="357"/>
  <c r="T18" i="357"/>
  <c r="T19" i="357"/>
  <c r="T20" i="357"/>
  <c r="CO20" i="357"/>
  <c r="CN20" i="357"/>
  <c r="CL20" i="357"/>
  <c r="CK20" i="357"/>
  <c r="CI20" i="357"/>
  <c r="CH20" i="357"/>
  <c r="CF20" i="357"/>
  <c r="CE20" i="357"/>
  <c r="CC20" i="357"/>
  <c r="CB20" i="357"/>
  <c r="BZ20" i="357"/>
  <c r="BY20" i="357"/>
  <c r="BW20" i="357"/>
  <c r="BV20" i="357"/>
  <c r="BT20" i="357"/>
  <c r="BS20" i="357"/>
  <c r="BH20" i="357"/>
  <c r="BG20" i="357"/>
  <c r="BF20" i="357"/>
  <c r="BE20" i="357"/>
  <c r="BD20" i="357"/>
  <c r="BC20" i="357"/>
  <c r="BB20" i="357"/>
  <c r="AZ20" i="357"/>
  <c r="AY20" i="357"/>
  <c r="AX20" i="357"/>
  <c r="AW20" i="357"/>
  <c r="AV20" i="357"/>
  <c r="AK20" i="357"/>
  <c r="AJ20" i="357"/>
  <c r="AI20" i="357"/>
  <c r="AH20" i="357"/>
  <c r="AG20" i="357"/>
  <c r="AF20" i="357"/>
  <c r="AE20" i="357"/>
  <c r="AD20" i="357"/>
  <c r="AC20" i="357"/>
  <c r="AB20" i="357"/>
  <c r="AA20" i="357"/>
  <c r="Z20" i="357"/>
  <c r="Y20" i="357"/>
  <c r="X20" i="357"/>
  <c r="CO19" i="357"/>
  <c r="CN19" i="357"/>
  <c r="CL19" i="357"/>
  <c r="CK19" i="357"/>
  <c r="CI19" i="357"/>
  <c r="CH19" i="357"/>
  <c r="CF19" i="357"/>
  <c r="CE19" i="357"/>
  <c r="CC19" i="357"/>
  <c r="CB19" i="357"/>
  <c r="BZ19" i="357"/>
  <c r="BY19" i="357"/>
  <c r="BW19" i="357"/>
  <c r="BV19" i="357"/>
  <c r="BT19" i="357"/>
  <c r="BS19" i="357"/>
  <c r="BH19" i="357"/>
  <c r="BG19" i="357"/>
  <c r="BF19" i="357"/>
  <c r="BE19" i="357"/>
  <c r="BD19" i="357"/>
  <c r="BC19" i="357"/>
  <c r="BB19" i="357"/>
  <c r="BA19" i="357"/>
  <c r="AY19" i="357"/>
  <c r="AX19" i="357"/>
  <c r="AW19" i="357"/>
  <c r="AV19" i="357"/>
  <c r="AK19" i="357"/>
  <c r="AJ19" i="357"/>
  <c r="AI19" i="357"/>
  <c r="AH19" i="357"/>
  <c r="AG19" i="357"/>
  <c r="AF19" i="357"/>
  <c r="AE19" i="357"/>
  <c r="AD19" i="357"/>
  <c r="AC19" i="357"/>
  <c r="AB19" i="357"/>
  <c r="AA19" i="357"/>
  <c r="Z19" i="357"/>
  <c r="Y19" i="357"/>
  <c r="X19" i="357"/>
  <c r="CO13" i="357"/>
  <c r="CN13" i="357"/>
  <c r="CL13" i="357"/>
  <c r="CK13" i="357"/>
  <c r="CI13" i="357"/>
  <c r="CH13" i="357"/>
  <c r="CF13" i="357"/>
  <c r="CE13" i="357"/>
  <c r="CC13" i="357"/>
  <c r="CB13" i="357"/>
  <c r="BZ13" i="357"/>
  <c r="BY13" i="357"/>
  <c r="BW13" i="357"/>
  <c r="BV13" i="357"/>
  <c r="BT13" i="357"/>
  <c r="BS13" i="357"/>
  <c r="BH13" i="357"/>
  <c r="BG13" i="357"/>
  <c r="BF13" i="357"/>
  <c r="BE13" i="357"/>
  <c r="BD13" i="357"/>
  <c r="BB13" i="357"/>
  <c r="BA13" i="357"/>
  <c r="AZ13" i="357"/>
  <c r="AY13" i="357"/>
  <c r="AX13" i="357"/>
  <c r="AW13" i="357"/>
  <c r="AV13" i="357"/>
  <c r="AK13" i="357"/>
  <c r="AJ13" i="357"/>
  <c r="AI13" i="357"/>
  <c r="AH13" i="357"/>
  <c r="AG13" i="357"/>
  <c r="AF13" i="357"/>
  <c r="AE13" i="357"/>
  <c r="AD13" i="357"/>
  <c r="AC13" i="357"/>
  <c r="AB13" i="357"/>
  <c r="AA13" i="357"/>
  <c r="Z13" i="357"/>
  <c r="Y13" i="357"/>
  <c r="X13" i="357"/>
  <c r="BC13" i="357"/>
  <c r="CO12" i="357"/>
  <c r="CN12" i="357"/>
  <c r="CL12" i="357"/>
  <c r="CK12" i="357"/>
  <c r="CI12" i="357"/>
  <c r="CH12" i="357"/>
  <c r="CF12" i="357"/>
  <c r="CE12" i="357"/>
  <c r="CC12" i="357"/>
  <c r="CB12" i="357"/>
  <c r="BZ12" i="357"/>
  <c r="BY12" i="357"/>
  <c r="BW12" i="357"/>
  <c r="BV12" i="357"/>
  <c r="BT12" i="357"/>
  <c r="BS12" i="357"/>
  <c r="BH12" i="357"/>
  <c r="BG12" i="357"/>
  <c r="BF12" i="357"/>
  <c r="BE12" i="357"/>
  <c r="BD12" i="357"/>
  <c r="BC12" i="357"/>
  <c r="BA12" i="357"/>
  <c r="AZ12" i="357"/>
  <c r="AY12" i="357"/>
  <c r="AX12" i="357"/>
  <c r="AW12" i="357"/>
  <c r="AV12" i="357"/>
  <c r="AK12" i="357"/>
  <c r="AJ12" i="357"/>
  <c r="AI12" i="357"/>
  <c r="AH12" i="357"/>
  <c r="AG12" i="357"/>
  <c r="AF12" i="357"/>
  <c r="AE12" i="357"/>
  <c r="AD12" i="357"/>
  <c r="AC12" i="357"/>
  <c r="AB12" i="357"/>
  <c r="AA12" i="357"/>
  <c r="Z12" i="357"/>
  <c r="Y12" i="357"/>
  <c r="X12" i="357"/>
  <c r="BB12" i="357"/>
  <c r="CO11" i="357"/>
  <c r="CN11" i="357"/>
  <c r="CL11" i="357"/>
  <c r="CK11" i="357"/>
  <c r="CI11" i="357"/>
  <c r="CH11" i="357"/>
  <c r="CF11" i="357"/>
  <c r="CE11" i="357"/>
  <c r="CC11" i="357"/>
  <c r="CB11" i="357"/>
  <c r="BZ11" i="357"/>
  <c r="BY11" i="357"/>
  <c r="BW11" i="357"/>
  <c r="BV11" i="357"/>
  <c r="BT11" i="357"/>
  <c r="BS11" i="357"/>
  <c r="BH11" i="357"/>
  <c r="BG11" i="357"/>
  <c r="BF11" i="357"/>
  <c r="BE11" i="357"/>
  <c r="BD11" i="357"/>
  <c r="BC11" i="357"/>
  <c r="BB11" i="357"/>
  <c r="AZ11" i="357"/>
  <c r="AY11" i="357"/>
  <c r="AX11" i="357"/>
  <c r="AW11" i="357"/>
  <c r="AV11" i="357"/>
  <c r="BQ11" i="357" s="1"/>
  <c r="AK11" i="357"/>
  <c r="AJ11" i="357"/>
  <c r="AI11" i="357"/>
  <c r="AH11" i="357"/>
  <c r="AG11" i="357"/>
  <c r="AF11" i="357"/>
  <c r="AE11" i="357"/>
  <c r="AD11" i="357"/>
  <c r="AC11" i="357"/>
  <c r="AB11" i="357"/>
  <c r="AA11" i="357"/>
  <c r="Z11" i="357"/>
  <c r="Y11" i="357"/>
  <c r="X11" i="357"/>
  <c r="U11" i="357"/>
  <c r="BA11" i="357"/>
  <c r="CO10" i="357"/>
  <c r="CN10" i="357"/>
  <c r="CL10" i="357"/>
  <c r="CK10" i="357"/>
  <c r="CI10" i="357"/>
  <c r="CH10" i="357"/>
  <c r="CF10" i="357"/>
  <c r="CE10" i="357"/>
  <c r="CC10" i="357"/>
  <c r="CB10" i="357"/>
  <c r="BZ10" i="357"/>
  <c r="BY10" i="357"/>
  <c r="BW10" i="357"/>
  <c r="BV10" i="357"/>
  <c r="BT10" i="357"/>
  <c r="BS10" i="357"/>
  <c r="BH10" i="357"/>
  <c r="BG10" i="357"/>
  <c r="BF10" i="357"/>
  <c r="BE10" i="357"/>
  <c r="BD10" i="357"/>
  <c r="BC10" i="357"/>
  <c r="BB10" i="357"/>
  <c r="BA10" i="357"/>
  <c r="AY10" i="357"/>
  <c r="AX10" i="357"/>
  <c r="AW10" i="357"/>
  <c r="AV10" i="357"/>
  <c r="AK10" i="357"/>
  <c r="AJ10" i="357"/>
  <c r="AI10" i="357"/>
  <c r="AH10" i="357"/>
  <c r="AG10" i="357"/>
  <c r="AF10" i="357"/>
  <c r="AE10" i="357"/>
  <c r="AD10" i="357"/>
  <c r="AC10" i="357"/>
  <c r="AB10" i="357"/>
  <c r="AA10" i="357"/>
  <c r="Z10" i="357"/>
  <c r="Y10" i="357"/>
  <c r="X10" i="357"/>
  <c r="AZ10" i="357"/>
  <c r="V15" i="121" l="1"/>
  <c r="V20" i="125"/>
  <c r="T15" i="121"/>
  <c r="T20" i="125"/>
  <c r="W15" i="121"/>
  <c r="W20" i="125"/>
  <c r="X21" i="92"/>
  <c r="S15" i="121"/>
  <c r="S21" i="92"/>
  <c r="Q21" i="92"/>
  <c r="T21" i="92"/>
  <c r="R15" i="121"/>
  <c r="R21" i="92"/>
  <c r="W21" i="92"/>
  <c r="U15" i="121"/>
  <c r="U21" i="92"/>
  <c r="AO10" i="357"/>
  <c r="V21" i="92"/>
  <c r="R13" i="402"/>
  <c r="S13" i="402" s="1"/>
  <c r="D13" i="402"/>
  <c r="BO13" i="357"/>
  <c r="AP20" i="357"/>
  <c r="BM19" i="357"/>
  <c r="AP12" i="357"/>
  <c r="AS19" i="357"/>
  <c r="BQ20" i="357"/>
  <c r="U20" i="357"/>
  <c r="BA20" i="357"/>
  <c r="BM20" i="357" s="1"/>
  <c r="U12" i="357"/>
  <c r="BN13" i="357"/>
  <c r="AM13" i="357"/>
  <c r="AQ13" i="357"/>
  <c r="AZ19" i="357"/>
  <c r="BL19" i="357" s="1"/>
  <c r="AO20" i="357"/>
  <c r="AS20" i="357"/>
  <c r="BL20" i="357"/>
  <c r="BN20" i="357"/>
  <c r="BP20" i="357"/>
  <c r="BM10" i="357"/>
  <c r="AM11" i="357"/>
  <c r="AO11" i="357"/>
  <c r="AQ11" i="357"/>
  <c r="BN12" i="357"/>
  <c r="BP12" i="357"/>
  <c r="U19" i="357"/>
  <c r="AP19" i="357"/>
  <c r="BN11" i="357"/>
  <c r="BP11" i="357"/>
  <c r="BN19" i="357"/>
  <c r="BP19" i="357"/>
  <c r="AS10" i="357"/>
  <c r="AP11" i="357"/>
  <c r="BK11" i="357"/>
  <c r="BL13" i="357"/>
  <c r="AN10" i="357"/>
  <c r="AP10" i="357"/>
  <c r="AR10" i="357"/>
  <c r="AO12" i="357"/>
  <c r="AS12" i="357"/>
  <c r="BL12" i="357"/>
  <c r="BK13" i="357"/>
  <c r="BP13" i="357"/>
  <c r="BQ10" i="357"/>
  <c r="BO11" i="357"/>
  <c r="BM12" i="357"/>
  <c r="AN13" i="357"/>
  <c r="AR13" i="357"/>
  <c r="BM13" i="357"/>
  <c r="AO19" i="357"/>
  <c r="AQ19" i="357"/>
  <c r="BK20" i="357"/>
  <c r="BO20" i="357"/>
  <c r="AM10" i="357"/>
  <c r="AQ10" i="357"/>
  <c r="BK10" i="357"/>
  <c r="BN10" i="357"/>
  <c r="BP10" i="357"/>
  <c r="BL11" i="357"/>
  <c r="AN12" i="357"/>
  <c r="AR12" i="357"/>
  <c r="BO12" i="357"/>
  <c r="BQ12" i="357"/>
  <c r="BQ13" i="357"/>
  <c r="BK19" i="357"/>
  <c r="BO19" i="357"/>
  <c r="AN20" i="357"/>
  <c r="AR20" i="357"/>
  <c r="AN11" i="357"/>
  <c r="AR11" i="357"/>
  <c r="BK12" i="357"/>
  <c r="AP13" i="357"/>
  <c r="AM19" i="357"/>
  <c r="BO10" i="357"/>
  <c r="BM11" i="357"/>
  <c r="AS11" i="357"/>
  <c r="AM12" i="357"/>
  <c r="AQ12" i="357"/>
  <c r="AO13" i="357"/>
  <c r="AS13" i="357"/>
  <c r="AN19" i="357"/>
  <c r="AR19" i="357"/>
  <c r="BQ19" i="357"/>
  <c r="AM20" i="357"/>
  <c r="AQ20" i="357"/>
  <c r="BL10" i="357"/>
  <c r="U10" i="357"/>
  <c r="Q16" i="356" l="1"/>
  <c r="Q9" i="356"/>
  <c r="Q11" i="356"/>
  <c r="Q12" i="356"/>
  <c r="Q13" i="356"/>
  <c r="Q14" i="356"/>
  <c r="Q15" i="356"/>
  <c r="H10" i="356"/>
  <c r="CO10" i="356"/>
  <c r="CN10" i="356"/>
  <c r="CL10" i="356"/>
  <c r="CK10" i="356"/>
  <c r="CI10" i="356"/>
  <c r="CH10" i="356"/>
  <c r="CF10" i="356"/>
  <c r="CE10" i="356"/>
  <c r="CC10" i="356"/>
  <c r="CB10" i="356"/>
  <c r="BZ10" i="356"/>
  <c r="BY10" i="356"/>
  <c r="BW10" i="356"/>
  <c r="BV10" i="356"/>
  <c r="BT10" i="356"/>
  <c r="BS10" i="356"/>
  <c r="BH10" i="356"/>
  <c r="BG10" i="356"/>
  <c r="BF10" i="356"/>
  <c r="BE10" i="356"/>
  <c r="BD10" i="356"/>
  <c r="BC10" i="356"/>
  <c r="BB10" i="356"/>
  <c r="BA10" i="356"/>
  <c r="AZ10" i="356"/>
  <c r="AY10" i="356"/>
  <c r="AX10" i="356"/>
  <c r="AW10" i="356"/>
  <c r="AV10" i="356"/>
  <c r="AK10" i="356"/>
  <c r="AJ10" i="356"/>
  <c r="AI10" i="356"/>
  <c r="AH10" i="356"/>
  <c r="AG10" i="356"/>
  <c r="AF10" i="356"/>
  <c r="AE10" i="356"/>
  <c r="AD10" i="356"/>
  <c r="AC10" i="356"/>
  <c r="AB10" i="356"/>
  <c r="AA10" i="356"/>
  <c r="Z10" i="356"/>
  <c r="Y10" i="356"/>
  <c r="X10" i="356"/>
  <c r="T10" i="356"/>
  <c r="U10" i="356" s="1"/>
  <c r="H11" i="356"/>
  <c r="H12" i="356"/>
  <c r="H13" i="356"/>
  <c r="H14" i="356"/>
  <c r="H15" i="356"/>
  <c r="Q16" i="355"/>
  <c r="H16" i="355"/>
  <c r="H12" i="355"/>
  <c r="H11" i="355"/>
  <c r="H10" i="355"/>
  <c r="H13" i="355"/>
  <c r="H14" i="355"/>
  <c r="H15" i="355"/>
  <c r="Q15" i="355"/>
  <c r="Q14" i="355"/>
  <c r="Q13" i="355"/>
  <c r="Q12" i="355"/>
  <c r="Q11" i="355"/>
  <c r="Q9" i="355"/>
  <c r="Q18" i="354"/>
  <c r="H18" i="354"/>
  <c r="Q9" i="354"/>
  <c r="Q10" i="354"/>
  <c r="Q11" i="354"/>
  <c r="Q12" i="354"/>
  <c r="Q13" i="354"/>
  <c r="Q14" i="354"/>
  <c r="Q15" i="354"/>
  <c r="Q16" i="354"/>
  <c r="Q17" i="354"/>
  <c r="H9" i="354"/>
  <c r="H10" i="354"/>
  <c r="H11" i="354"/>
  <c r="H12" i="354"/>
  <c r="H13" i="354"/>
  <c r="H14" i="354"/>
  <c r="H15" i="354"/>
  <c r="H16" i="354"/>
  <c r="H17" i="354"/>
  <c r="BQ10" i="356" l="1"/>
  <c r="BK10" i="356"/>
  <c r="BO10" i="356"/>
  <c r="AO10" i="356"/>
  <c r="AS10" i="356"/>
  <c r="BM10" i="356"/>
  <c r="AN10" i="356"/>
  <c r="AP10" i="356"/>
  <c r="AR10" i="356"/>
  <c r="AM10" i="356"/>
  <c r="AQ10" i="356"/>
  <c r="BL10" i="356"/>
  <c r="BN10" i="356"/>
  <c r="BP10" i="356"/>
  <c r="Q30" i="415" l="1"/>
  <c r="Q9" i="415"/>
  <c r="Q24" i="415"/>
  <c r="Q25" i="415"/>
  <c r="Q26" i="415"/>
  <c r="Q27" i="415"/>
  <c r="Q28" i="415"/>
  <c r="Q29" i="415"/>
  <c r="H9" i="415"/>
  <c r="H24" i="415"/>
  <c r="H25" i="415"/>
  <c r="H26" i="415"/>
  <c r="H27" i="415"/>
  <c r="H28" i="415"/>
  <c r="H29" i="415"/>
  <c r="S32" i="415"/>
  <c r="P32" i="415"/>
  <c r="J32" i="415"/>
  <c r="G32" i="415"/>
  <c r="P31" i="415"/>
  <c r="O31" i="415"/>
  <c r="N31" i="415"/>
  <c r="G31" i="415"/>
  <c r="F31" i="415"/>
  <c r="E31" i="415"/>
  <c r="CO30" i="415"/>
  <c r="CN30" i="415"/>
  <c r="CL30" i="415"/>
  <c r="CK30" i="415"/>
  <c r="CI30" i="415"/>
  <c r="CH30" i="415"/>
  <c r="CF30" i="415"/>
  <c r="CE30" i="415"/>
  <c r="CC30" i="415"/>
  <c r="CB30" i="415"/>
  <c r="BZ30" i="415"/>
  <c r="BY30" i="415"/>
  <c r="BW30" i="415"/>
  <c r="BV30" i="415"/>
  <c r="BT30" i="415"/>
  <c r="BS30" i="415"/>
  <c r="BH30" i="415"/>
  <c r="BG30" i="415"/>
  <c r="BF30" i="415"/>
  <c r="BE30" i="415"/>
  <c r="BD30" i="415"/>
  <c r="BC30" i="415"/>
  <c r="BB30" i="415"/>
  <c r="BA30" i="415"/>
  <c r="AZ30" i="415"/>
  <c r="AY30" i="415"/>
  <c r="AX30" i="415"/>
  <c r="AW30" i="415"/>
  <c r="AV30" i="415"/>
  <c r="AK30" i="415"/>
  <c r="AJ30" i="415"/>
  <c r="AI30" i="415"/>
  <c r="AH30" i="415"/>
  <c r="AG30" i="415"/>
  <c r="AF30" i="415"/>
  <c r="AE30" i="415"/>
  <c r="AD30" i="415"/>
  <c r="AC30" i="415"/>
  <c r="AB30" i="415"/>
  <c r="AA30" i="415"/>
  <c r="Z30" i="415"/>
  <c r="Y30" i="415"/>
  <c r="X30" i="415"/>
  <c r="T30" i="415"/>
  <c r="U30" i="415" s="1"/>
  <c r="CO29" i="415"/>
  <c r="CN29" i="415"/>
  <c r="CL29" i="415"/>
  <c r="CK29" i="415"/>
  <c r="CI29" i="415"/>
  <c r="CH29" i="415"/>
  <c r="CF29" i="415"/>
  <c r="CE29" i="415"/>
  <c r="CC29" i="415"/>
  <c r="CB29" i="415"/>
  <c r="BZ29" i="415"/>
  <c r="BY29" i="415"/>
  <c r="BW29" i="415"/>
  <c r="BV29" i="415"/>
  <c r="BT29" i="415"/>
  <c r="BS29" i="415"/>
  <c r="BH29" i="415"/>
  <c r="BG29" i="415"/>
  <c r="BF29" i="415"/>
  <c r="BE29" i="415"/>
  <c r="BD29" i="415"/>
  <c r="BC29" i="415"/>
  <c r="BB29" i="415"/>
  <c r="BA29" i="415"/>
  <c r="AZ29" i="415"/>
  <c r="AY29" i="415"/>
  <c r="AX29" i="415"/>
  <c r="AW29" i="415"/>
  <c r="AV29" i="415"/>
  <c r="AK29" i="415"/>
  <c r="AJ29" i="415"/>
  <c r="AI29" i="415"/>
  <c r="AH29" i="415"/>
  <c r="AG29" i="415"/>
  <c r="AF29" i="415"/>
  <c r="AE29" i="415"/>
  <c r="AD29" i="415"/>
  <c r="AC29" i="415"/>
  <c r="AB29" i="415"/>
  <c r="AA29" i="415"/>
  <c r="Z29" i="415"/>
  <c r="Y29" i="415"/>
  <c r="X29" i="415"/>
  <c r="T29" i="415"/>
  <c r="U29" i="415" s="1"/>
  <c r="CO28" i="415"/>
  <c r="CN28" i="415"/>
  <c r="CL28" i="415"/>
  <c r="CK28" i="415"/>
  <c r="CI28" i="415"/>
  <c r="CH28" i="415"/>
  <c r="CF28" i="415"/>
  <c r="CE28" i="415"/>
  <c r="CC28" i="415"/>
  <c r="CB28" i="415"/>
  <c r="BZ28" i="415"/>
  <c r="BY28" i="415"/>
  <c r="BW28" i="415"/>
  <c r="BV28" i="415"/>
  <c r="BT28" i="415"/>
  <c r="BS28" i="415"/>
  <c r="BH28" i="415"/>
  <c r="BG28" i="415"/>
  <c r="BF28" i="415"/>
  <c r="BE28" i="415"/>
  <c r="BD28" i="415"/>
  <c r="BC28" i="415"/>
  <c r="BB28" i="415"/>
  <c r="BA28" i="415"/>
  <c r="AZ28" i="415"/>
  <c r="AY28" i="415"/>
  <c r="AX28" i="415"/>
  <c r="AW28" i="415"/>
  <c r="AV28" i="415"/>
  <c r="AK28" i="415"/>
  <c r="AJ28" i="415"/>
  <c r="AI28" i="415"/>
  <c r="AH28" i="415"/>
  <c r="AG28" i="415"/>
  <c r="AF28" i="415"/>
  <c r="AE28" i="415"/>
  <c r="AD28" i="415"/>
  <c r="AC28" i="415"/>
  <c r="AB28" i="415"/>
  <c r="AA28" i="415"/>
  <c r="Z28" i="415"/>
  <c r="Y28" i="415"/>
  <c r="X28" i="415"/>
  <c r="T28" i="415"/>
  <c r="U28" i="415" s="1"/>
  <c r="CO27" i="415"/>
  <c r="CN27" i="415"/>
  <c r="CL27" i="415"/>
  <c r="CK27" i="415"/>
  <c r="CI27" i="415"/>
  <c r="CH27" i="415"/>
  <c r="CF27" i="415"/>
  <c r="CE27" i="415"/>
  <c r="CC27" i="415"/>
  <c r="CB27" i="415"/>
  <c r="BZ27" i="415"/>
  <c r="BY27" i="415"/>
  <c r="BW27" i="415"/>
  <c r="BV27" i="415"/>
  <c r="BT27" i="415"/>
  <c r="BS27" i="415"/>
  <c r="BH27" i="415"/>
  <c r="BG27" i="415"/>
  <c r="BF27" i="415"/>
  <c r="BE27" i="415"/>
  <c r="BD27" i="415"/>
  <c r="BC27" i="415"/>
  <c r="BB27" i="415"/>
  <c r="BA27" i="415"/>
  <c r="AZ27" i="415"/>
  <c r="AY27" i="415"/>
  <c r="AX27" i="415"/>
  <c r="AW27" i="415"/>
  <c r="AV27" i="415"/>
  <c r="AK27" i="415"/>
  <c r="AJ27" i="415"/>
  <c r="AI27" i="415"/>
  <c r="AH27" i="415"/>
  <c r="AG27" i="415"/>
  <c r="AF27" i="415"/>
  <c r="AE27" i="415"/>
  <c r="AD27" i="415"/>
  <c r="AC27" i="415"/>
  <c r="AB27" i="415"/>
  <c r="AA27" i="415"/>
  <c r="Z27" i="415"/>
  <c r="Y27" i="415"/>
  <c r="X27" i="415"/>
  <c r="T27" i="415"/>
  <c r="U27" i="415" s="1"/>
  <c r="CO26" i="415"/>
  <c r="CN26" i="415"/>
  <c r="CL26" i="415"/>
  <c r="CK26" i="415"/>
  <c r="CI26" i="415"/>
  <c r="CH26" i="415"/>
  <c r="CF26" i="415"/>
  <c r="CE26" i="415"/>
  <c r="CC26" i="415"/>
  <c r="CB26" i="415"/>
  <c r="BZ26" i="415"/>
  <c r="BY26" i="415"/>
  <c r="BW26" i="415"/>
  <c r="BV26" i="415"/>
  <c r="BT26" i="415"/>
  <c r="BS26" i="415"/>
  <c r="BH26" i="415"/>
  <c r="BG26" i="415"/>
  <c r="BF26" i="415"/>
  <c r="BE26" i="415"/>
  <c r="BD26" i="415"/>
  <c r="BC26" i="415"/>
  <c r="BB26" i="415"/>
  <c r="BA26" i="415"/>
  <c r="AZ26" i="415"/>
  <c r="AY26" i="415"/>
  <c r="AX26" i="415"/>
  <c r="AW26" i="415"/>
  <c r="AV26" i="415"/>
  <c r="AK26" i="415"/>
  <c r="AJ26" i="415"/>
  <c r="AI26" i="415"/>
  <c r="AH26" i="415"/>
  <c r="AG26" i="415"/>
  <c r="AF26" i="415"/>
  <c r="AE26" i="415"/>
  <c r="AD26" i="415"/>
  <c r="AC26" i="415"/>
  <c r="AB26" i="415"/>
  <c r="AA26" i="415"/>
  <c r="Z26" i="415"/>
  <c r="Y26" i="415"/>
  <c r="X26" i="415"/>
  <c r="T26" i="415"/>
  <c r="U26" i="415" s="1"/>
  <c r="CO25" i="415"/>
  <c r="CN25" i="415"/>
  <c r="CL25" i="415"/>
  <c r="CK25" i="415"/>
  <c r="CI25" i="415"/>
  <c r="CH25" i="415"/>
  <c r="CF25" i="415"/>
  <c r="CE25" i="415"/>
  <c r="CC25" i="415"/>
  <c r="CB25" i="415"/>
  <c r="BZ25" i="415"/>
  <c r="BY25" i="415"/>
  <c r="BW25" i="415"/>
  <c r="BV25" i="415"/>
  <c r="BT25" i="415"/>
  <c r="BS25" i="415"/>
  <c r="BH25" i="415"/>
  <c r="BG25" i="415"/>
  <c r="BF25" i="415"/>
  <c r="BE25" i="415"/>
  <c r="BD25" i="415"/>
  <c r="BC25" i="415"/>
  <c r="BB25" i="415"/>
  <c r="BA25" i="415"/>
  <c r="AZ25" i="415"/>
  <c r="AY25" i="415"/>
  <c r="AX25" i="415"/>
  <c r="AW25" i="415"/>
  <c r="AV25" i="415"/>
  <c r="AK25" i="415"/>
  <c r="AJ25" i="415"/>
  <c r="AI25" i="415"/>
  <c r="AH25" i="415"/>
  <c r="AG25" i="415"/>
  <c r="AF25" i="415"/>
  <c r="AE25" i="415"/>
  <c r="AD25" i="415"/>
  <c r="AC25" i="415"/>
  <c r="AB25" i="415"/>
  <c r="AA25" i="415"/>
  <c r="Z25" i="415"/>
  <c r="Y25" i="415"/>
  <c r="X25" i="415"/>
  <c r="T25" i="415"/>
  <c r="U25" i="415" s="1"/>
  <c r="CO24" i="415"/>
  <c r="CN24" i="415"/>
  <c r="CL24" i="415"/>
  <c r="CK24" i="415"/>
  <c r="CI24" i="415"/>
  <c r="CH24" i="415"/>
  <c r="CF24" i="415"/>
  <c r="CE24" i="415"/>
  <c r="CC24" i="415"/>
  <c r="CB24" i="415"/>
  <c r="BZ24" i="415"/>
  <c r="BY24" i="415"/>
  <c r="BW24" i="415"/>
  <c r="BV24" i="415"/>
  <c r="BT24" i="415"/>
  <c r="BS24" i="415"/>
  <c r="BH24" i="415"/>
  <c r="BG24" i="415"/>
  <c r="BF24" i="415"/>
  <c r="BE24" i="415"/>
  <c r="BD24" i="415"/>
  <c r="BC24" i="415"/>
  <c r="BB24" i="415"/>
  <c r="BA24" i="415"/>
  <c r="AZ24" i="415"/>
  <c r="AY24" i="415"/>
  <c r="AX24" i="415"/>
  <c r="AW24" i="415"/>
  <c r="AV24" i="415"/>
  <c r="AK24" i="415"/>
  <c r="AJ24" i="415"/>
  <c r="AI24" i="415"/>
  <c r="AH24" i="415"/>
  <c r="AG24" i="415"/>
  <c r="AF24" i="415"/>
  <c r="AE24" i="415"/>
  <c r="AD24" i="415"/>
  <c r="AC24" i="415"/>
  <c r="AB24" i="415"/>
  <c r="AA24" i="415"/>
  <c r="Z24" i="415"/>
  <c r="Y24" i="415"/>
  <c r="X24" i="415"/>
  <c r="T24" i="415"/>
  <c r="U24" i="415" s="1"/>
  <c r="CO9" i="415"/>
  <c r="CN9" i="415"/>
  <c r="CL9" i="415"/>
  <c r="CK9" i="415"/>
  <c r="CI9" i="415"/>
  <c r="CH9" i="415"/>
  <c r="CF9" i="415"/>
  <c r="CE9" i="415"/>
  <c r="CC9" i="415"/>
  <c r="CB9" i="415"/>
  <c r="BZ9" i="415"/>
  <c r="BY9" i="415"/>
  <c r="BW9" i="415"/>
  <c r="BV9" i="415"/>
  <c r="BT9" i="415"/>
  <c r="BS9" i="415"/>
  <c r="BH9" i="415"/>
  <c r="BG9" i="415"/>
  <c r="BF9" i="415"/>
  <c r="BE9" i="415"/>
  <c r="BD9" i="415"/>
  <c r="BC9" i="415"/>
  <c r="BB9" i="415"/>
  <c r="BA9" i="415"/>
  <c r="AZ9" i="415"/>
  <c r="AY9" i="415"/>
  <c r="AX9" i="415"/>
  <c r="AW9" i="415"/>
  <c r="AV9" i="415"/>
  <c r="AK9" i="415"/>
  <c r="AJ9" i="415"/>
  <c r="AI9" i="415"/>
  <c r="AH9" i="415"/>
  <c r="AG9" i="415"/>
  <c r="AF9" i="415"/>
  <c r="AE9" i="415"/>
  <c r="AD9" i="415"/>
  <c r="AC9" i="415"/>
  <c r="AB9" i="415"/>
  <c r="AA9" i="415"/>
  <c r="Z9" i="415"/>
  <c r="Y9" i="415"/>
  <c r="X9" i="415"/>
  <c r="T9" i="415"/>
  <c r="U9" i="415" s="1"/>
  <c r="BQ3" i="415"/>
  <c r="BK3" i="415"/>
  <c r="AS3" i="415"/>
  <c r="AM3" i="415"/>
  <c r="AU2" i="415"/>
  <c r="BQ2" i="415" s="1"/>
  <c r="W2" i="415"/>
  <c r="AS2" i="415" s="1"/>
  <c r="J14" i="92" l="1"/>
  <c r="J14" i="125" s="1"/>
  <c r="F14" i="92"/>
  <c r="F14" i="125" s="1"/>
  <c r="N14" i="92"/>
  <c r="N14" i="125" s="1"/>
  <c r="AM12" i="121"/>
  <c r="AA12" i="121"/>
  <c r="AI12" i="121"/>
  <c r="J12" i="121"/>
  <c r="Q32" i="415"/>
  <c r="AJ12" i="121"/>
  <c r="AC12" i="121"/>
  <c r="AG12" i="121"/>
  <c r="AK12" i="121"/>
  <c r="N12" i="121"/>
  <c r="BM24" i="415"/>
  <c r="AF12" i="121"/>
  <c r="Z12" i="121"/>
  <c r="C12" i="121"/>
  <c r="AD12" i="121"/>
  <c r="AH12" i="121"/>
  <c r="AL12" i="121"/>
  <c r="BK25" i="415"/>
  <c r="BO25" i="415"/>
  <c r="BQ26" i="415"/>
  <c r="AE12" i="121"/>
  <c r="AB12" i="121"/>
  <c r="AO9" i="415"/>
  <c r="I14" i="92"/>
  <c r="AQ30" i="415"/>
  <c r="D14" i="92"/>
  <c r="H14" i="92"/>
  <c r="L14" i="92"/>
  <c r="P14" i="92"/>
  <c r="C14" i="92"/>
  <c r="C14" i="125" s="1"/>
  <c r="G14" i="92"/>
  <c r="K14" i="92"/>
  <c r="O14" i="92"/>
  <c r="AM29" i="415"/>
  <c r="AO29" i="415"/>
  <c r="AQ29" i="415"/>
  <c r="E14" i="92"/>
  <c r="M14" i="92"/>
  <c r="H32" i="415"/>
  <c r="U32" i="415"/>
  <c r="BO9" i="415"/>
  <c r="AM25" i="415"/>
  <c r="BN28" i="415"/>
  <c r="AP30" i="415"/>
  <c r="AM30" i="415"/>
  <c r="BN30" i="415"/>
  <c r="BN9" i="415"/>
  <c r="AN30" i="415"/>
  <c r="AR30" i="415"/>
  <c r="BQ9" i="415"/>
  <c r="AM27" i="415"/>
  <c r="AO27" i="415"/>
  <c r="AQ27" i="415"/>
  <c r="AS30" i="415"/>
  <c r="BK30" i="415"/>
  <c r="BM30" i="415"/>
  <c r="BO30" i="415"/>
  <c r="BQ30" i="415"/>
  <c r="BP9" i="415"/>
  <c r="BL30" i="415"/>
  <c r="BP30" i="415"/>
  <c r="W31" i="415"/>
  <c r="D10" i="123" s="1"/>
  <c r="BQ24" i="415"/>
  <c r="AQ25" i="415"/>
  <c r="BQ27" i="415"/>
  <c r="AS29" i="415"/>
  <c r="AP24" i="415"/>
  <c r="AO25" i="415"/>
  <c r="AN29" i="415"/>
  <c r="AP29" i="415"/>
  <c r="AR29" i="415"/>
  <c r="AS9" i="415"/>
  <c r="AS25" i="415"/>
  <c r="AP26" i="415"/>
  <c r="BK26" i="415"/>
  <c r="BM26" i="415"/>
  <c r="BO26" i="415"/>
  <c r="BP27" i="415"/>
  <c r="BL29" i="415"/>
  <c r="BN29" i="415"/>
  <c r="BP29" i="415"/>
  <c r="Q31" i="415"/>
  <c r="AN9" i="415"/>
  <c r="AQ24" i="415"/>
  <c r="AS24" i="415"/>
  <c r="AM26" i="415"/>
  <c r="BN26" i="415"/>
  <c r="AS27" i="415"/>
  <c r="AR27" i="415"/>
  <c r="AP28" i="415"/>
  <c r="BK28" i="415"/>
  <c r="BM28" i="415"/>
  <c r="BO28" i="415"/>
  <c r="BK29" i="415"/>
  <c r="BO29" i="415"/>
  <c r="T31" i="415"/>
  <c r="U31" i="415" s="1"/>
  <c r="Q12" i="121" s="1"/>
  <c r="BO24" i="415"/>
  <c r="AN25" i="415"/>
  <c r="AN28" i="415"/>
  <c r="AR28" i="415"/>
  <c r="AN24" i="415"/>
  <c r="AR24" i="415"/>
  <c r="BN24" i="415"/>
  <c r="BL27" i="415"/>
  <c r="BN27" i="415"/>
  <c r="BM29" i="415"/>
  <c r="BQ29" i="415"/>
  <c r="BK24" i="415"/>
  <c r="BL25" i="415"/>
  <c r="BN25" i="415"/>
  <c r="AN26" i="415"/>
  <c r="AR26" i="415"/>
  <c r="AN27" i="415"/>
  <c r="BQ28" i="415"/>
  <c r="AR9" i="415"/>
  <c r="AM24" i="415"/>
  <c r="BQ25" i="415"/>
  <c r="AQ26" i="415"/>
  <c r="AS26" i="415"/>
  <c r="BK27" i="415"/>
  <c r="BO27" i="415"/>
  <c r="AM28" i="415"/>
  <c r="AO28" i="415"/>
  <c r="AQ28" i="415"/>
  <c r="AS28" i="415"/>
  <c r="V31" i="415"/>
  <c r="C10" i="123" s="1"/>
  <c r="H31" i="415"/>
  <c r="BL9" i="415"/>
  <c r="AR25" i="415"/>
  <c r="AO26" i="415"/>
  <c r="BM27" i="415"/>
  <c r="BL28" i="415"/>
  <c r="BK9" i="415"/>
  <c r="AO24" i="415"/>
  <c r="AP25" i="415"/>
  <c r="BM25" i="415"/>
  <c r="BP25" i="415"/>
  <c r="BL26" i="415"/>
  <c r="BP26" i="415"/>
  <c r="AP9" i="415"/>
  <c r="T32" i="415"/>
  <c r="AP27" i="415"/>
  <c r="BP28" i="415"/>
  <c r="BM9" i="415"/>
  <c r="BL24" i="415"/>
  <c r="BP24" i="415"/>
  <c r="AO30" i="415"/>
  <c r="AM9" i="415"/>
  <c r="AQ9" i="415"/>
  <c r="L12" i="121" l="1"/>
  <c r="L14" i="125"/>
  <c r="H12" i="121"/>
  <c r="H14" i="125"/>
  <c r="D12" i="121"/>
  <c r="D14" i="125"/>
  <c r="O12" i="121"/>
  <c r="O14" i="125"/>
  <c r="K12" i="121"/>
  <c r="K14" i="125"/>
  <c r="I12" i="121"/>
  <c r="I14" i="125"/>
  <c r="G12" i="121"/>
  <c r="G14" i="125"/>
  <c r="M12" i="121"/>
  <c r="M14" i="125"/>
  <c r="E12" i="121"/>
  <c r="E14" i="125"/>
  <c r="P12" i="121"/>
  <c r="P14" i="125"/>
  <c r="F12" i="121"/>
  <c r="E10" i="123"/>
  <c r="M10" i="123"/>
  <c r="AQ12" i="121"/>
  <c r="AP12" i="121"/>
  <c r="AO12" i="121"/>
  <c r="AT12" i="121"/>
  <c r="AS12" i="121"/>
  <c r="L10" i="123"/>
  <c r="AU12" i="121"/>
  <c r="AR12" i="121"/>
  <c r="R14" i="92"/>
  <c r="X14" i="92"/>
  <c r="V14" i="92"/>
  <c r="U14" i="92"/>
  <c r="W14" i="92"/>
  <c r="T14" i="92"/>
  <c r="Q14" i="92"/>
  <c r="D15" i="92" s="1"/>
  <c r="S14" i="92"/>
  <c r="Q14" i="125" l="1"/>
  <c r="O10" i="123" s="1"/>
  <c r="S12" i="121"/>
  <c r="S14" i="125"/>
  <c r="T12" i="121"/>
  <c r="T14" i="125"/>
  <c r="W12" i="121"/>
  <c r="W14" i="125"/>
  <c r="V12" i="121"/>
  <c r="V14" i="125"/>
  <c r="X12" i="121"/>
  <c r="X14" i="125"/>
  <c r="U12" i="121"/>
  <c r="U14" i="125"/>
  <c r="R12" i="121"/>
  <c r="R14" i="125"/>
  <c r="N10" i="123"/>
  <c r="L15" i="92"/>
  <c r="E15" i="92"/>
  <c r="I15" i="92"/>
  <c r="C15" i="92"/>
  <c r="K15" i="92"/>
  <c r="P15" i="92"/>
  <c r="G10" i="402"/>
  <c r="O15" i="92"/>
  <c r="T15" i="92"/>
  <c r="V15" i="92"/>
  <c r="F15" i="92"/>
  <c r="J15" i="92"/>
  <c r="N15" i="92"/>
  <c r="X15" i="92"/>
  <c r="H15" i="92"/>
  <c r="U15" i="92"/>
  <c r="S15" i="92"/>
  <c r="E23" i="125"/>
  <c r="R15" i="92"/>
  <c r="G15" i="92"/>
  <c r="M15" i="92"/>
  <c r="W15" i="92"/>
  <c r="S36" i="414"/>
  <c r="P36" i="414"/>
  <c r="J36" i="414"/>
  <c r="G36" i="414"/>
  <c r="P35" i="414"/>
  <c r="O35" i="414"/>
  <c r="N35" i="414"/>
  <c r="G35" i="414"/>
  <c r="F35" i="414"/>
  <c r="E35" i="414"/>
  <c r="CO34" i="414"/>
  <c r="CN34" i="414"/>
  <c r="CL34" i="414"/>
  <c r="CK34" i="414"/>
  <c r="CI34" i="414"/>
  <c r="CH34" i="414"/>
  <c r="CF34" i="414"/>
  <c r="CE34" i="414"/>
  <c r="CC34" i="414"/>
  <c r="CB34" i="414"/>
  <c r="BZ34" i="414"/>
  <c r="BY34" i="414"/>
  <c r="BW34" i="414"/>
  <c r="BV34" i="414"/>
  <c r="BT34" i="414"/>
  <c r="BS34" i="414"/>
  <c r="BH34" i="414"/>
  <c r="BG34" i="414"/>
  <c r="BF34" i="414"/>
  <c r="BE34" i="414"/>
  <c r="BD34" i="414"/>
  <c r="BC34" i="414"/>
  <c r="BN34" i="414" s="1"/>
  <c r="BB34" i="414"/>
  <c r="BA34" i="414"/>
  <c r="AZ34" i="414"/>
  <c r="AY34" i="414"/>
  <c r="AX34" i="414"/>
  <c r="AW34" i="414"/>
  <c r="AV34" i="414"/>
  <c r="BQ34" i="414" s="1"/>
  <c r="AK34" i="414"/>
  <c r="AJ34" i="414"/>
  <c r="AI34" i="414"/>
  <c r="AH34" i="414"/>
  <c r="AG34" i="414"/>
  <c r="AF34" i="414"/>
  <c r="AE34" i="414"/>
  <c r="AD34" i="414"/>
  <c r="AC34" i="414"/>
  <c r="AB34" i="414"/>
  <c r="AA34" i="414"/>
  <c r="Z34" i="414"/>
  <c r="Y34" i="414"/>
  <c r="X34" i="414"/>
  <c r="T34" i="414"/>
  <c r="U34" i="414" s="1"/>
  <c r="Q34" i="414"/>
  <c r="H34" i="414"/>
  <c r="CO33" i="414"/>
  <c r="CN33" i="414"/>
  <c r="CL33" i="414"/>
  <c r="CK33" i="414"/>
  <c r="CI33" i="414"/>
  <c r="CH33" i="414"/>
  <c r="CF33" i="414"/>
  <c r="CE33" i="414"/>
  <c r="CC33" i="414"/>
  <c r="CB33" i="414"/>
  <c r="BZ33" i="414"/>
  <c r="BY33" i="414"/>
  <c r="BW33" i="414"/>
  <c r="BV33" i="414"/>
  <c r="BT33" i="414"/>
  <c r="BS33" i="414"/>
  <c r="BH33" i="414"/>
  <c r="BG33" i="414"/>
  <c r="BF33" i="414"/>
  <c r="BE33" i="414"/>
  <c r="BD33" i="414"/>
  <c r="BC33" i="414"/>
  <c r="BB33" i="414"/>
  <c r="BA33" i="414"/>
  <c r="BM33" i="414" s="1"/>
  <c r="AZ33" i="414"/>
  <c r="AY33" i="414"/>
  <c r="AX33" i="414"/>
  <c r="AW33" i="414"/>
  <c r="AV33" i="414"/>
  <c r="BQ33" i="414" s="1"/>
  <c r="AK33" i="414"/>
  <c r="AJ33" i="414"/>
  <c r="AI33" i="414"/>
  <c r="AR33" i="414" s="1"/>
  <c r="AH33" i="414"/>
  <c r="AG33" i="414"/>
  <c r="AF33" i="414"/>
  <c r="AE33" i="414"/>
  <c r="AP33" i="414" s="1"/>
  <c r="AD33" i="414"/>
  <c r="AC33" i="414"/>
  <c r="AB33" i="414"/>
  <c r="AA33" i="414"/>
  <c r="AN33" i="414" s="1"/>
  <c r="Z33" i="414"/>
  <c r="Y33" i="414"/>
  <c r="X33" i="414"/>
  <c r="T33" i="414"/>
  <c r="U33" i="414" s="1"/>
  <c r="Q33" i="414"/>
  <c r="H33" i="414"/>
  <c r="CO32" i="414"/>
  <c r="CN32" i="414"/>
  <c r="CL32" i="414"/>
  <c r="CK32" i="414"/>
  <c r="CI32" i="414"/>
  <c r="CH32" i="414"/>
  <c r="CF32" i="414"/>
  <c r="CE32" i="414"/>
  <c r="CC32" i="414"/>
  <c r="CB32" i="414"/>
  <c r="BZ32" i="414"/>
  <c r="BY32" i="414"/>
  <c r="BW32" i="414"/>
  <c r="BV32" i="414"/>
  <c r="BT32" i="414"/>
  <c r="BS32" i="414"/>
  <c r="BH32" i="414"/>
  <c r="BG32" i="414"/>
  <c r="BF32" i="414"/>
  <c r="BE32" i="414"/>
  <c r="BD32" i="414"/>
  <c r="BC32" i="414"/>
  <c r="BB32" i="414"/>
  <c r="BA32" i="414"/>
  <c r="AZ32" i="414"/>
  <c r="AY32" i="414"/>
  <c r="BL32" i="414" s="1"/>
  <c r="AX32" i="414"/>
  <c r="AW32" i="414"/>
  <c r="AV32" i="414"/>
  <c r="BQ32" i="414" s="1"/>
  <c r="AK32" i="414"/>
  <c r="AJ32" i="414"/>
  <c r="AI32" i="414"/>
  <c r="AH32" i="414"/>
  <c r="AG32" i="414"/>
  <c r="AF32" i="414"/>
  <c r="AE32" i="414"/>
  <c r="AD32" i="414"/>
  <c r="AC32" i="414"/>
  <c r="AB32" i="414"/>
  <c r="AA32" i="414"/>
  <c r="AN32" i="414" s="1"/>
  <c r="Z32" i="414"/>
  <c r="Y32" i="414"/>
  <c r="X32" i="414"/>
  <c r="T32" i="414"/>
  <c r="U32" i="414" s="1"/>
  <c r="Q32" i="414"/>
  <c r="H32" i="414"/>
  <c r="CO31" i="414"/>
  <c r="CN31" i="414"/>
  <c r="CL31" i="414"/>
  <c r="CK31" i="414"/>
  <c r="CI31" i="414"/>
  <c r="CH31" i="414"/>
  <c r="CF31" i="414"/>
  <c r="CE31" i="414"/>
  <c r="CC31" i="414"/>
  <c r="CB31" i="414"/>
  <c r="BZ31" i="414"/>
  <c r="BY31" i="414"/>
  <c r="BW31" i="414"/>
  <c r="BV31" i="414"/>
  <c r="BT31" i="414"/>
  <c r="BS31" i="414"/>
  <c r="BH31" i="414"/>
  <c r="BG31" i="414"/>
  <c r="BF31" i="414"/>
  <c r="BE31" i="414"/>
  <c r="BD31" i="414"/>
  <c r="BC31" i="414"/>
  <c r="BB31" i="414"/>
  <c r="BA31" i="414"/>
  <c r="AZ31" i="414"/>
  <c r="AY31" i="414"/>
  <c r="AX31" i="414"/>
  <c r="AW31" i="414"/>
  <c r="AV31" i="414"/>
  <c r="BQ31" i="414" s="1"/>
  <c r="AK31" i="414"/>
  <c r="AJ31" i="414"/>
  <c r="AI31" i="414"/>
  <c r="AH31" i="414"/>
  <c r="AG31" i="414"/>
  <c r="AF31" i="414"/>
  <c r="AE31" i="414"/>
  <c r="AD31" i="414"/>
  <c r="AC31" i="414"/>
  <c r="AB31" i="414"/>
  <c r="AA31" i="414"/>
  <c r="Z31" i="414"/>
  <c r="Y31" i="414"/>
  <c r="X31" i="414"/>
  <c r="T31" i="414"/>
  <c r="U31" i="414" s="1"/>
  <c r="Q31" i="414"/>
  <c r="H31" i="414"/>
  <c r="CO30" i="414"/>
  <c r="CN30" i="414"/>
  <c r="CL30" i="414"/>
  <c r="CK30" i="414"/>
  <c r="CI30" i="414"/>
  <c r="CH30" i="414"/>
  <c r="CF30" i="414"/>
  <c r="CE30" i="414"/>
  <c r="CC30" i="414"/>
  <c r="CB30" i="414"/>
  <c r="BZ30" i="414"/>
  <c r="BY30" i="414"/>
  <c r="BW30" i="414"/>
  <c r="BV30" i="414"/>
  <c r="BT30" i="414"/>
  <c r="BS30" i="414"/>
  <c r="BH30" i="414"/>
  <c r="BG30" i="414"/>
  <c r="BF30" i="414"/>
  <c r="BE30" i="414"/>
  <c r="BD30" i="414"/>
  <c r="BC30" i="414"/>
  <c r="BB30" i="414"/>
  <c r="BA30" i="414"/>
  <c r="AZ30" i="414"/>
  <c r="AY30" i="414"/>
  <c r="AX30" i="414"/>
  <c r="AW30" i="414"/>
  <c r="AV30" i="414"/>
  <c r="BQ30" i="414" s="1"/>
  <c r="AK30" i="414"/>
  <c r="AJ30" i="414"/>
  <c r="AI30" i="414"/>
  <c r="AH30" i="414"/>
  <c r="AG30" i="414"/>
  <c r="AF30" i="414"/>
  <c r="AE30" i="414"/>
  <c r="AD30" i="414"/>
  <c r="AC30" i="414"/>
  <c r="AB30" i="414"/>
  <c r="AA30" i="414"/>
  <c r="Z30" i="414"/>
  <c r="Y30" i="414"/>
  <c r="X30" i="414"/>
  <c r="T30" i="414"/>
  <c r="U30" i="414" s="1"/>
  <c r="Q30" i="414"/>
  <c r="H30" i="414"/>
  <c r="CO29" i="414"/>
  <c r="CN29" i="414"/>
  <c r="CL29" i="414"/>
  <c r="CK29" i="414"/>
  <c r="CI29" i="414"/>
  <c r="CH29" i="414"/>
  <c r="CF29" i="414"/>
  <c r="CE29" i="414"/>
  <c r="CC29" i="414"/>
  <c r="CB29" i="414"/>
  <c r="BZ29" i="414"/>
  <c r="BY29" i="414"/>
  <c r="BW29" i="414"/>
  <c r="BV29" i="414"/>
  <c r="BT29" i="414"/>
  <c r="BS29" i="414"/>
  <c r="BH29" i="414"/>
  <c r="BG29" i="414"/>
  <c r="BF29" i="414"/>
  <c r="BE29" i="414"/>
  <c r="BD29" i="414"/>
  <c r="BC29" i="414"/>
  <c r="BB29" i="414"/>
  <c r="BA29" i="414"/>
  <c r="BM29" i="414" s="1"/>
  <c r="AZ29" i="414"/>
  <c r="AY29" i="414"/>
  <c r="AX29" i="414"/>
  <c r="AW29" i="414"/>
  <c r="AV29" i="414"/>
  <c r="BQ29" i="414" s="1"/>
  <c r="AK29" i="414"/>
  <c r="AJ29" i="414"/>
  <c r="AI29" i="414"/>
  <c r="AR29" i="414" s="1"/>
  <c r="AH29" i="414"/>
  <c r="AG29" i="414"/>
  <c r="AF29" i="414"/>
  <c r="AE29" i="414"/>
  <c r="AD29" i="414"/>
  <c r="AC29" i="414"/>
  <c r="AB29" i="414"/>
  <c r="AA29" i="414"/>
  <c r="AN29" i="414" s="1"/>
  <c r="Z29" i="414"/>
  <c r="Y29" i="414"/>
  <c r="X29" i="414"/>
  <c r="T29" i="414"/>
  <c r="U29" i="414" s="1"/>
  <c r="Q29" i="414"/>
  <c r="H29" i="414"/>
  <c r="CO28" i="414"/>
  <c r="CN28" i="414"/>
  <c r="CL28" i="414"/>
  <c r="CK28" i="414"/>
  <c r="CI28" i="414"/>
  <c r="CH28" i="414"/>
  <c r="CF28" i="414"/>
  <c r="CE28" i="414"/>
  <c r="CC28" i="414"/>
  <c r="CB28" i="414"/>
  <c r="BZ28" i="414"/>
  <c r="BY28" i="414"/>
  <c r="BW28" i="414"/>
  <c r="BV28" i="414"/>
  <c r="BT28" i="414"/>
  <c r="BS28" i="414"/>
  <c r="BH28" i="414"/>
  <c r="BG28" i="414"/>
  <c r="BF28" i="414"/>
  <c r="BE28" i="414"/>
  <c r="BD28" i="414"/>
  <c r="BC28" i="414"/>
  <c r="BB28" i="414"/>
  <c r="BA28" i="414"/>
  <c r="AZ28" i="414"/>
  <c r="AY28" i="414"/>
  <c r="AX28" i="414"/>
  <c r="AW28" i="414"/>
  <c r="AV28" i="414"/>
  <c r="BQ28" i="414" s="1"/>
  <c r="AK28" i="414"/>
  <c r="AJ28" i="414"/>
  <c r="AI28" i="414"/>
  <c r="AH28" i="414"/>
  <c r="AG28" i="414"/>
  <c r="AF28" i="414"/>
  <c r="AE28" i="414"/>
  <c r="AD28" i="414"/>
  <c r="AC28" i="414"/>
  <c r="AB28" i="414"/>
  <c r="AA28" i="414"/>
  <c r="Z28" i="414"/>
  <c r="Y28" i="414"/>
  <c r="X28" i="414"/>
  <c r="U28" i="414"/>
  <c r="T28" i="414"/>
  <c r="Q28" i="414"/>
  <c r="H28" i="414"/>
  <c r="CO27" i="414"/>
  <c r="CN27" i="414"/>
  <c r="CL27" i="414"/>
  <c r="CK27" i="414"/>
  <c r="CI27" i="414"/>
  <c r="CH27" i="414"/>
  <c r="CF27" i="414"/>
  <c r="CE27" i="414"/>
  <c r="CC27" i="414"/>
  <c r="CB27" i="414"/>
  <c r="BZ27" i="414"/>
  <c r="BY27" i="414"/>
  <c r="BW27" i="414"/>
  <c r="BV27" i="414"/>
  <c r="BT27" i="414"/>
  <c r="BS27" i="414"/>
  <c r="BH27" i="414"/>
  <c r="BG27" i="414"/>
  <c r="BF27" i="414"/>
  <c r="BE27" i="414"/>
  <c r="BD27" i="414"/>
  <c r="BC27" i="414"/>
  <c r="BB27" i="414"/>
  <c r="BA27" i="414"/>
  <c r="AZ27" i="414"/>
  <c r="AY27" i="414"/>
  <c r="AX27" i="414"/>
  <c r="AW27" i="414"/>
  <c r="AV27" i="414"/>
  <c r="BQ27" i="414" s="1"/>
  <c r="AK27" i="414"/>
  <c r="AJ27" i="414"/>
  <c r="AI27" i="414"/>
  <c r="AH27" i="414"/>
  <c r="AG27" i="414"/>
  <c r="AF27" i="414"/>
  <c r="AE27" i="414"/>
  <c r="AD27" i="414"/>
  <c r="AC27" i="414"/>
  <c r="AB27" i="414"/>
  <c r="AA27" i="414"/>
  <c r="Z27" i="414"/>
  <c r="Y27" i="414"/>
  <c r="X27" i="414"/>
  <c r="T27" i="414"/>
  <c r="U27" i="414" s="1"/>
  <c r="Q27" i="414"/>
  <c r="H27" i="414"/>
  <c r="CO26" i="414"/>
  <c r="CN26" i="414"/>
  <c r="CL26" i="414"/>
  <c r="CK26" i="414"/>
  <c r="CI26" i="414"/>
  <c r="CH26" i="414"/>
  <c r="CF26" i="414"/>
  <c r="CE26" i="414"/>
  <c r="CC26" i="414"/>
  <c r="CB26" i="414"/>
  <c r="BZ26" i="414"/>
  <c r="BY26" i="414"/>
  <c r="BW26" i="414"/>
  <c r="BV26" i="414"/>
  <c r="BT26" i="414"/>
  <c r="BS26" i="414"/>
  <c r="BH26" i="414"/>
  <c r="BG26" i="414"/>
  <c r="BF26" i="414"/>
  <c r="BE26" i="414"/>
  <c r="BD26" i="414"/>
  <c r="BC26" i="414"/>
  <c r="BB26" i="414"/>
  <c r="BA26" i="414"/>
  <c r="AZ26" i="414"/>
  <c r="AY26" i="414"/>
  <c r="AX26" i="414"/>
  <c r="BK26" i="414" s="1"/>
  <c r="AW26" i="414"/>
  <c r="AV26" i="414"/>
  <c r="BQ26" i="414" s="1"/>
  <c r="AK26" i="414"/>
  <c r="AJ26" i="414"/>
  <c r="AI26" i="414"/>
  <c r="AH26" i="414"/>
  <c r="AG26" i="414"/>
  <c r="AF26" i="414"/>
  <c r="AE26" i="414"/>
  <c r="AD26" i="414"/>
  <c r="AC26" i="414"/>
  <c r="AB26" i="414"/>
  <c r="AA26" i="414"/>
  <c r="Z26" i="414"/>
  <c r="Y26" i="414"/>
  <c r="X26" i="414"/>
  <c r="T26" i="414"/>
  <c r="U26" i="414" s="1"/>
  <c r="Q26" i="414"/>
  <c r="H26" i="414"/>
  <c r="CO25" i="414"/>
  <c r="CN25" i="414"/>
  <c r="CL25" i="414"/>
  <c r="CK25" i="414"/>
  <c r="CI25" i="414"/>
  <c r="CH25" i="414"/>
  <c r="CF25" i="414"/>
  <c r="CE25" i="414"/>
  <c r="CC25" i="414"/>
  <c r="CB25" i="414"/>
  <c r="BZ25" i="414"/>
  <c r="BY25" i="414"/>
  <c r="BW25" i="414"/>
  <c r="BV25" i="414"/>
  <c r="BT25" i="414"/>
  <c r="BS25" i="414"/>
  <c r="BH25" i="414"/>
  <c r="BG25" i="414"/>
  <c r="BF25" i="414"/>
  <c r="BE25" i="414"/>
  <c r="BD25" i="414"/>
  <c r="BC25" i="414"/>
  <c r="BB25" i="414"/>
  <c r="BA25" i="414"/>
  <c r="AZ25" i="414"/>
  <c r="AY25" i="414"/>
  <c r="AX25" i="414"/>
  <c r="AW25" i="414"/>
  <c r="AV25" i="414"/>
  <c r="BQ25" i="414" s="1"/>
  <c r="AK25" i="414"/>
  <c r="AJ25" i="414"/>
  <c r="AI25" i="414"/>
  <c r="AH25" i="414"/>
  <c r="AG25" i="414"/>
  <c r="AF25" i="414"/>
  <c r="AE25" i="414"/>
  <c r="AD25" i="414"/>
  <c r="AC25" i="414"/>
  <c r="AB25" i="414"/>
  <c r="AA25" i="414"/>
  <c r="Z25" i="414"/>
  <c r="Y25" i="414"/>
  <c r="X25" i="414"/>
  <c r="T25" i="414"/>
  <c r="U25" i="414" s="1"/>
  <c r="Q25" i="414"/>
  <c r="H25" i="414"/>
  <c r="CO24" i="414"/>
  <c r="CN24" i="414"/>
  <c r="CL24" i="414"/>
  <c r="CK24" i="414"/>
  <c r="CI24" i="414"/>
  <c r="CH24" i="414"/>
  <c r="CF24" i="414"/>
  <c r="CE24" i="414"/>
  <c r="CC24" i="414"/>
  <c r="CB24" i="414"/>
  <c r="BZ24" i="414"/>
  <c r="BY24" i="414"/>
  <c r="BW24" i="414"/>
  <c r="BV24" i="414"/>
  <c r="BT24" i="414"/>
  <c r="BS24" i="414"/>
  <c r="BH24" i="414"/>
  <c r="BG24" i="414"/>
  <c r="BF24" i="414"/>
  <c r="BE24" i="414"/>
  <c r="BD24" i="414"/>
  <c r="BC24" i="414"/>
  <c r="BB24" i="414"/>
  <c r="BA24" i="414"/>
  <c r="AZ24" i="414"/>
  <c r="AY24" i="414"/>
  <c r="AX24" i="414"/>
  <c r="AW24" i="414"/>
  <c r="AV24" i="414"/>
  <c r="BQ24" i="414" s="1"/>
  <c r="AK24" i="414"/>
  <c r="AJ24" i="414"/>
  <c r="AI24" i="414"/>
  <c r="AH24" i="414"/>
  <c r="AG24" i="414"/>
  <c r="AF24" i="414"/>
  <c r="AE24" i="414"/>
  <c r="AD24" i="414"/>
  <c r="AC24" i="414"/>
  <c r="AB24" i="414"/>
  <c r="AA24" i="414"/>
  <c r="Z24" i="414"/>
  <c r="Y24" i="414"/>
  <c r="X24" i="414"/>
  <c r="T24" i="414"/>
  <c r="U24" i="414" s="1"/>
  <c r="Q24" i="414"/>
  <c r="H24" i="414"/>
  <c r="CO23" i="414"/>
  <c r="CN23" i="414"/>
  <c r="CL23" i="414"/>
  <c r="CK23" i="414"/>
  <c r="CI23" i="414"/>
  <c r="CH23" i="414"/>
  <c r="CF23" i="414"/>
  <c r="CE23" i="414"/>
  <c r="CC23" i="414"/>
  <c r="CB23" i="414"/>
  <c r="BZ23" i="414"/>
  <c r="BY23" i="414"/>
  <c r="BW23" i="414"/>
  <c r="BV23" i="414"/>
  <c r="BT23" i="414"/>
  <c r="BS23" i="414"/>
  <c r="BH23" i="414"/>
  <c r="BG23" i="414"/>
  <c r="BF23" i="414"/>
  <c r="BE23" i="414"/>
  <c r="BD23" i="414"/>
  <c r="BC23" i="414"/>
  <c r="BB23" i="414"/>
  <c r="BA23" i="414"/>
  <c r="AZ23" i="414"/>
  <c r="AY23" i="414"/>
  <c r="AX23" i="414"/>
  <c r="AW23" i="414"/>
  <c r="AV23" i="414"/>
  <c r="BQ23" i="414" s="1"/>
  <c r="AK23" i="414"/>
  <c r="AJ23" i="414"/>
  <c r="AI23" i="414"/>
  <c r="AH23" i="414"/>
  <c r="AG23" i="414"/>
  <c r="AF23" i="414"/>
  <c r="AE23" i="414"/>
  <c r="AD23" i="414"/>
  <c r="AC23" i="414"/>
  <c r="AB23" i="414"/>
  <c r="AA23" i="414"/>
  <c r="Z23" i="414"/>
  <c r="Y23" i="414"/>
  <c r="X23" i="414"/>
  <c r="T23" i="414"/>
  <c r="U23" i="414" s="1"/>
  <c r="Q23" i="414"/>
  <c r="H23" i="414"/>
  <c r="CO22" i="414"/>
  <c r="CN22" i="414"/>
  <c r="CL22" i="414"/>
  <c r="CK22" i="414"/>
  <c r="CI22" i="414"/>
  <c r="CH22" i="414"/>
  <c r="CF22" i="414"/>
  <c r="CE22" i="414"/>
  <c r="CC22" i="414"/>
  <c r="CB22" i="414"/>
  <c r="BZ22" i="414"/>
  <c r="BY22" i="414"/>
  <c r="BW22" i="414"/>
  <c r="BV22" i="414"/>
  <c r="BT22" i="414"/>
  <c r="BS22" i="414"/>
  <c r="BH22" i="414"/>
  <c r="BG22" i="414"/>
  <c r="BF22" i="414"/>
  <c r="BE22" i="414"/>
  <c r="BD22" i="414"/>
  <c r="BC22" i="414"/>
  <c r="BB22" i="414"/>
  <c r="BA22" i="414"/>
  <c r="AZ22" i="414"/>
  <c r="AY22" i="414"/>
  <c r="AX22" i="414"/>
  <c r="AW22" i="414"/>
  <c r="AV22" i="414"/>
  <c r="BQ22" i="414" s="1"/>
  <c r="AK22" i="414"/>
  <c r="AJ22" i="414"/>
  <c r="AI22" i="414"/>
  <c r="AH22" i="414"/>
  <c r="AG22" i="414"/>
  <c r="AF22" i="414"/>
  <c r="AE22" i="414"/>
  <c r="AD22" i="414"/>
  <c r="AC22" i="414"/>
  <c r="AB22" i="414"/>
  <c r="AA22" i="414"/>
  <c r="Z22" i="414"/>
  <c r="Y22" i="414"/>
  <c r="X22" i="414"/>
  <c r="T22" i="414"/>
  <c r="U22" i="414" s="1"/>
  <c r="Q22" i="414"/>
  <c r="H22" i="414"/>
  <c r="CO21" i="414"/>
  <c r="CN21" i="414"/>
  <c r="CL21" i="414"/>
  <c r="CK21" i="414"/>
  <c r="CI21" i="414"/>
  <c r="CH21" i="414"/>
  <c r="CF21" i="414"/>
  <c r="CE21" i="414"/>
  <c r="CC21" i="414"/>
  <c r="CB21" i="414"/>
  <c r="BZ21" i="414"/>
  <c r="BY21" i="414"/>
  <c r="BW21" i="414"/>
  <c r="BV21" i="414"/>
  <c r="BT21" i="414"/>
  <c r="BS21" i="414"/>
  <c r="BH21" i="414"/>
  <c r="BG21" i="414"/>
  <c r="BF21" i="414"/>
  <c r="BE21" i="414"/>
  <c r="BD21" i="414"/>
  <c r="BC21" i="414"/>
  <c r="BB21" i="414"/>
  <c r="BA21" i="414"/>
  <c r="BM21" i="414" s="1"/>
  <c r="AZ21" i="414"/>
  <c r="AY21" i="414"/>
  <c r="AX21" i="414"/>
  <c r="AW21" i="414"/>
  <c r="AV21" i="414"/>
  <c r="BQ21" i="414" s="1"/>
  <c r="AK21" i="414"/>
  <c r="AJ21" i="414"/>
  <c r="AI21" i="414"/>
  <c r="AH21" i="414"/>
  <c r="AG21" i="414"/>
  <c r="AF21" i="414"/>
  <c r="AE21" i="414"/>
  <c r="AD21" i="414"/>
  <c r="AC21" i="414"/>
  <c r="AB21" i="414"/>
  <c r="AA21" i="414"/>
  <c r="Z21" i="414"/>
  <c r="Y21" i="414"/>
  <c r="X21" i="414"/>
  <c r="T21" i="414"/>
  <c r="U21" i="414" s="1"/>
  <c r="Q21" i="414"/>
  <c r="H21" i="414"/>
  <c r="CO20" i="414"/>
  <c r="CN20" i="414"/>
  <c r="CL20" i="414"/>
  <c r="CK20" i="414"/>
  <c r="CI20" i="414"/>
  <c r="CH20" i="414"/>
  <c r="CF20" i="414"/>
  <c r="CE20" i="414"/>
  <c r="CC20" i="414"/>
  <c r="CB20" i="414"/>
  <c r="BZ20" i="414"/>
  <c r="BY20" i="414"/>
  <c r="BW20" i="414"/>
  <c r="BV20" i="414"/>
  <c r="BT20" i="414"/>
  <c r="BS20" i="414"/>
  <c r="BH20" i="414"/>
  <c r="BG20" i="414"/>
  <c r="BP20" i="414" s="1"/>
  <c r="BF20" i="414"/>
  <c r="BE20" i="414"/>
  <c r="BD20" i="414"/>
  <c r="BC20" i="414"/>
  <c r="BB20" i="414"/>
  <c r="BA20" i="414"/>
  <c r="AZ20" i="414"/>
  <c r="AY20" i="414"/>
  <c r="BL20" i="414" s="1"/>
  <c r="AX20" i="414"/>
  <c r="AW20" i="414"/>
  <c r="AV20" i="414"/>
  <c r="BQ20" i="414" s="1"/>
  <c r="AK20" i="414"/>
  <c r="AJ20" i="414"/>
  <c r="AI20" i="414"/>
  <c r="AH20" i="414"/>
  <c r="AG20" i="414"/>
  <c r="AF20" i="414"/>
  <c r="AE20" i="414"/>
  <c r="AD20" i="414"/>
  <c r="AC20" i="414"/>
  <c r="AB20" i="414"/>
  <c r="AA20" i="414"/>
  <c r="Z20" i="414"/>
  <c r="Y20" i="414"/>
  <c r="X20" i="414"/>
  <c r="T20" i="414"/>
  <c r="U20" i="414" s="1"/>
  <c r="Q20" i="414"/>
  <c r="H20" i="414"/>
  <c r="CO19" i="414"/>
  <c r="CN19" i="414"/>
  <c r="CL19" i="414"/>
  <c r="CK19" i="414"/>
  <c r="CI19" i="414"/>
  <c r="CH19" i="414"/>
  <c r="CF19" i="414"/>
  <c r="CE19" i="414"/>
  <c r="CC19" i="414"/>
  <c r="CB19" i="414"/>
  <c r="BZ19" i="414"/>
  <c r="BY19" i="414"/>
  <c r="BW19" i="414"/>
  <c r="BV19" i="414"/>
  <c r="BT19" i="414"/>
  <c r="BS19" i="414"/>
  <c r="BH19" i="414"/>
  <c r="BG19" i="414"/>
  <c r="BF19" i="414"/>
  <c r="BE19" i="414"/>
  <c r="BD19" i="414"/>
  <c r="BC19" i="414"/>
  <c r="BB19" i="414"/>
  <c r="BA19" i="414"/>
  <c r="AZ19" i="414"/>
  <c r="AY19" i="414"/>
  <c r="AX19" i="414"/>
  <c r="AW19" i="414"/>
  <c r="AV19" i="414"/>
  <c r="BQ19" i="414" s="1"/>
  <c r="AK19" i="414"/>
  <c r="AJ19" i="414"/>
  <c r="AI19" i="414"/>
  <c r="AH19" i="414"/>
  <c r="AG19" i="414"/>
  <c r="AF19" i="414"/>
  <c r="AE19" i="414"/>
  <c r="AP19" i="414" s="1"/>
  <c r="AD19" i="414"/>
  <c r="AC19" i="414"/>
  <c r="AB19" i="414"/>
  <c r="AA19" i="414"/>
  <c r="Z19" i="414"/>
  <c r="Y19" i="414"/>
  <c r="X19" i="414"/>
  <c r="T19" i="414"/>
  <c r="U19" i="414" s="1"/>
  <c r="Q19" i="414"/>
  <c r="H19" i="414"/>
  <c r="CO18" i="414"/>
  <c r="CN18" i="414"/>
  <c r="CL18" i="414"/>
  <c r="CK18" i="414"/>
  <c r="CI18" i="414"/>
  <c r="CH18" i="414"/>
  <c r="CF18" i="414"/>
  <c r="CE18" i="414"/>
  <c r="CC18" i="414"/>
  <c r="CB18" i="414"/>
  <c r="BZ18" i="414"/>
  <c r="BY18" i="414"/>
  <c r="BW18" i="414"/>
  <c r="BV18" i="414"/>
  <c r="BT18" i="414"/>
  <c r="BS18" i="414"/>
  <c r="BH18" i="414"/>
  <c r="BG18" i="414"/>
  <c r="BF18" i="414"/>
  <c r="BE18" i="414"/>
  <c r="BD18" i="414"/>
  <c r="BC18" i="414"/>
  <c r="BB18" i="414"/>
  <c r="BA18" i="414"/>
  <c r="AZ18" i="414"/>
  <c r="AY18" i="414"/>
  <c r="AX18" i="414"/>
  <c r="AW18" i="414"/>
  <c r="AV18" i="414"/>
  <c r="BQ18" i="414" s="1"/>
  <c r="AK18" i="414"/>
  <c r="AS18" i="414" s="1"/>
  <c r="AJ18" i="414"/>
  <c r="AI18" i="414"/>
  <c r="AR18" i="414" s="1"/>
  <c r="AH18" i="414"/>
  <c r="AG18" i="414"/>
  <c r="AF18" i="414"/>
  <c r="AE18" i="414"/>
  <c r="AD18" i="414"/>
  <c r="AC18" i="414"/>
  <c r="AB18" i="414"/>
  <c r="AA18" i="414"/>
  <c r="AN18" i="414" s="1"/>
  <c r="Z18" i="414"/>
  <c r="Y18" i="414"/>
  <c r="X18" i="414"/>
  <c r="T18" i="414"/>
  <c r="U18" i="414" s="1"/>
  <c r="Q18" i="414"/>
  <c r="H18" i="414"/>
  <c r="CO17" i="414"/>
  <c r="CN17" i="414"/>
  <c r="CL17" i="414"/>
  <c r="CK17" i="414"/>
  <c r="CI17" i="414"/>
  <c r="CH17" i="414"/>
  <c r="CF17" i="414"/>
  <c r="CE17" i="414"/>
  <c r="CC17" i="414"/>
  <c r="CB17" i="414"/>
  <c r="BZ17" i="414"/>
  <c r="BY17" i="414"/>
  <c r="BW17" i="414"/>
  <c r="BV17" i="414"/>
  <c r="BT17" i="414"/>
  <c r="BS17" i="414"/>
  <c r="BH17" i="414"/>
  <c r="BG17" i="414"/>
  <c r="BF17" i="414"/>
  <c r="BE17" i="414"/>
  <c r="BD17" i="414"/>
  <c r="BC17" i="414"/>
  <c r="BB17" i="414"/>
  <c r="BA17" i="414"/>
  <c r="BM17" i="414" s="1"/>
  <c r="AZ17" i="414"/>
  <c r="AY17" i="414"/>
  <c r="AX17" i="414"/>
  <c r="AW17" i="414"/>
  <c r="AV17" i="414"/>
  <c r="BQ17" i="414" s="1"/>
  <c r="AK17" i="414"/>
  <c r="AJ17" i="414"/>
  <c r="AI17" i="414"/>
  <c r="AH17" i="414"/>
  <c r="AG17" i="414"/>
  <c r="AF17" i="414"/>
  <c r="AE17" i="414"/>
  <c r="AD17" i="414"/>
  <c r="AC17" i="414"/>
  <c r="AB17" i="414"/>
  <c r="AA17" i="414"/>
  <c r="Z17" i="414"/>
  <c r="Y17" i="414"/>
  <c r="X17" i="414"/>
  <c r="T17" i="414"/>
  <c r="U17" i="414" s="1"/>
  <c r="Q17" i="414"/>
  <c r="H17" i="414"/>
  <c r="CO16" i="414"/>
  <c r="CN16" i="414"/>
  <c r="CL16" i="414"/>
  <c r="CK16" i="414"/>
  <c r="CI16" i="414"/>
  <c r="CH16" i="414"/>
  <c r="CF16" i="414"/>
  <c r="CE16" i="414"/>
  <c r="CC16" i="414"/>
  <c r="CB16" i="414"/>
  <c r="BZ16" i="414"/>
  <c r="BY16" i="414"/>
  <c r="BW16" i="414"/>
  <c r="BV16" i="414"/>
  <c r="BT16" i="414"/>
  <c r="BS16" i="414"/>
  <c r="BH16" i="414"/>
  <c r="BG16" i="414"/>
  <c r="BF16" i="414"/>
  <c r="BE16" i="414"/>
  <c r="BD16" i="414"/>
  <c r="BC16" i="414"/>
  <c r="BB16" i="414"/>
  <c r="BA16" i="414"/>
  <c r="AZ16" i="414"/>
  <c r="AY16" i="414"/>
  <c r="AX16" i="414"/>
  <c r="AW16" i="414"/>
  <c r="AV16" i="414"/>
  <c r="BQ16" i="414" s="1"/>
  <c r="AK16" i="414"/>
  <c r="AJ16" i="414"/>
  <c r="AI16" i="414"/>
  <c r="AH16" i="414"/>
  <c r="AG16" i="414"/>
  <c r="AF16" i="414"/>
  <c r="AE16" i="414"/>
  <c r="AD16" i="414"/>
  <c r="AC16" i="414"/>
  <c r="AB16" i="414"/>
  <c r="AA16" i="414"/>
  <c r="Z16" i="414"/>
  <c r="Y16" i="414"/>
  <c r="X16" i="414"/>
  <c r="T16" i="414"/>
  <c r="U16" i="414" s="1"/>
  <c r="Q16" i="414"/>
  <c r="H16" i="414"/>
  <c r="CO15" i="414"/>
  <c r="CN15" i="414"/>
  <c r="CL15" i="414"/>
  <c r="CK15" i="414"/>
  <c r="CI15" i="414"/>
  <c r="CH15" i="414"/>
  <c r="CF15" i="414"/>
  <c r="CE15" i="414"/>
  <c r="CC15" i="414"/>
  <c r="CB15" i="414"/>
  <c r="BZ15" i="414"/>
  <c r="BY15" i="414"/>
  <c r="BW15" i="414"/>
  <c r="BV15" i="414"/>
  <c r="BT15" i="414"/>
  <c r="BS15" i="414"/>
  <c r="BH15" i="414"/>
  <c r="BG15" i="414"/>
  <c r="BF15" i="414"/>
  <c r="BE15" i="414"/>
  <c r="BD15" i="414"/>
  <c r="BC15" i="414"/>
  <c r="BB15" i="414"/>
  <c r="BA15" i="414"/>
  <c r="AZ15" i="414"/>
  <c r="AY15" i="414"/>
  <c r="BL15" i="414" s="1"/>
  <c r="AX15" i="414"/>
  <c r="AW15" i="414"/>
  <c r="AV15" i="414"/>
  <c r="BQ15" i="414" s="1"/>
  <c r="AK15" i="414"/>
  <c r="AJ15" i="414"/>
  <c r="AI15" i="414"/>
  <c r="AH15" i="414"/>
  <c r="AG15" i="414"/>
  <c r="AF15" i="414"/>
  <c r="AE15" i="414"/>
  <c r="AD15" i="414"/>
  <c r="AC15" i="414"/>
  <c r="AB15" i="414"/>
  <c r="AA15" i="414"/>
  <c r="Z15" i="414"/>
  <c r="Y15" i="414"/>
  <c r="X15" i="414"/>
  <c r="T15" i="414"/>
  <c r="U15" i="414" s="1"/>
  <c r="Q15" i="414"/>
  <c r="H15" i="414"/>
  <c r="CO14" i="414"/>
  <c r="CN14" i="414"/>
  <c r="CL14" i="414"/>
  <c r="CK14" i="414"/>
  <c r="CI14" i="414"/>
  <c r="CH14" i="414"/>
  <c r="CF14" i="414"/>
  <c r="CE14" i="414"/>
  <c r="CC14" i="414"/>
  <c r="CB14" i="414"/>
  <c r="BZ14" i="414"/>
  <c r="BY14" i="414"/>
  <c r="BW14" i="414"/>
  <c r="BV14" i="414"/>
  <c r="BT14" i="414"/>
  <c r="BS14" i="414"/>
  <c r="BH14" i="414"/>
  <c r="BG14" i="414"/>
  <c r="BF14" i="414"/>
  <c r="BE14" i="414"/>
  <c r="BO14" i="414" s="1"/>
  <c r="BD14" i="414"/>
  <c r="BC14" i="414"/>
  <c r="BB14" i="414"/>
  <c r="BA14" i="414"/>
  <c r="AZ14" i="414"/>
  <c r="AY14" i="414"/>
  <c r="AX14" i="414"/>
  <c r="AW14" i="414"/>
  <c r="AV14" i="414"/>
  <c r="BQ14" i="414" s="1"/>
  <c r="AK14" i="414"/>
  <c r="AJ14" i="414"/>
  <c r="AI14" i="414"/>
  <c r="AH14" i="414"/>
  <c r="AG14" i="414"/>
  <c r="AF14" i="414"/>
  <c r="AE14" i="414"/>
  <c r="AP14" i="414" s="1"/>
  <c r="AD14" i="414"/>
  <c r="AC14" i="414"/>
  <c r="AB14" i="414"/>
  <c r="AA14" i="414"/>
  <c r="AN14" i="414" s="1"/>
  <c r="Z14" i="414"/>
  <c r="Y14" i="414"/>
  <c r="X14" i="414"/>
  <c r="T14" i="414"/>
  <c r="U14" i="414" s="1"/>
  <c r="Q14" i="414"/>
  <c r="H14" i="414"/>
  <c r="CO13" i="414"/>
  <c r="CN13" i="414"/>
  <c r="CL13" i="414"/>
  <c r="CK13" i="414"/>
  <c r="CI13" i="414"/>
  <c r="CH13" i="414"/>
  <c r="CF13" i="414"/>
  <c r="CE13" i="414"/>
  <c r="CC13" i="414"/>
  <c r="CB13" i="414"/>
  <c r="BZ13" i="414"/>
  <c r="BY13" i="414"/>
  <c r="BW13" i="414"/>
  <c r="BV13" i="414"/>
  <c r="BT13" i="414"/>
  <c r="BS13" i="414"/>
  <c r="BH13" i="414"/>
  <c r="BG13" i="414"/>
  <c r="BF13" i="414"/>
  <c r="BE13" i="414"/>
  <c r="BD13" i="414"/>
  <c r="BC13" i="414"/>
  <c r="BB13" i="414"/>
  <c r="BA13" i="414"/>
  <c r="AZ13" i="414"/>
  <c r="AY13" i="414"/>
  <c r="AX13" i="414"/>
  <c r="AW13" i="414"/>
  <c r="AV13" i="414"/>
  <c r="BQ13" i="414" s="1"/>
  <c r="AK13" i="414"/>
  <c r="AJ13" i="414"/>
  <c r="AI13" i="414"/>
  <c r="AH13" i="414"/>
  <c r="AG13" i="414"/>
  <c r="AF13" i="414"/>
  <c r="AE13" i="414"/>
  <c r="AD13" i="414"/>
  <c r="AC13" i="414"/>
  <c r="AB13" i="414"/>
  <c r="AA13" i="414"/>
  <c r="Z13" i="414"/>
  <c r="Y13" i="414"/>
  <c r="X13" i="414"/>
  <c r="T13" i="414"/>
  <c r="U13" i="414" s="1"/>
  <c r="Q13" i="414"/>
  <c r="H13" i="414"/>
  <c r="CO12" i="414"/>
  <c r="CN12" i="414"/>
  <c r="CL12" i="414"/>
  <c r="CK12" i="414"/>
  <c r="CI12" i="414"/>
  <c r="CH12" i="414"/>
  <c r="CF12" i="414"/>
  <c r="CE12" i="414"/>
  <c r="CC12" i="414"/>
  <c r="CB12" i="414"/>
  <c r="BZ12" i="414"/>
  <c r="BY12" i="414"/>
  <c r="BW12" i="414"/>
  <c r="BV12" i="414"/>
  <c r="BT12" i="414"/>
  <c r="BS12" i="414"/>
  <c r="BH12" i="414"/>
  <c r="BG12" i="414"/>
  <c r="BP12" i="414" s="1"/>
  <c r="BF12" i="414"/>
  <c r="BE12" i="414"/>
  <c r="BD12" i="414"/>
  <c r="BC12" i="414"/>
  <c r="BB12" i="414"/>
  <c r="BA12" i="414"/>
  <c r="AZ12" i="414"/>
  <c r="AY12" i="414"/>
  <c r="BL12" i="414" s="1"/>
  <c r="AX12" i="414"/>
  <c r="AW12" i="414"/>
  <c r="AV12" i="414"/>
  <c r="BQ12" i="414" s="1"/>
  <c r="AK12" i="414"/>
  <c r="AJ12" i="414"/>
  <c r="AI12" i="414"/>
  <c r="AH12" i="414"/>
  <c r="AG12" i="414"/>
  <c r="AF12" i="414"/>
  <c r="AE12" i="414"/>
  <c r="AD12" i="414"/>
  <c r="AC12" i="414"/>
  <c r="AB12" i="414"/>
  <c r="AA12" i="414"/>
  <c r="Z12" i="414"/>
  <c r="Y12" i="414"/>
  <c r="X12" i="414"/>
  <c r="T12" i="414"/>
  <c r="U12" i="414" s="1"/>
  <c r="Q12" i="414"/>
  <c r="H12" i="414"/>
  <c r="CO11" i="414"/>
  <c r="CN11" i="414"/>
  <c r="CL11" i="414"/>
  <c r="CK11" i="414"/>
  <c r="CI11" i="414"/>
  <c r="CH11" i="414"/>
  <c r="CF11" i="414"/>
  <c r="CE11" i="414"/>
  <c r="CC11" i="414"/>
  <c r="CB11" i="414"/>
  <c r="BZ11" i="414"/>
  <c r="BY11" i="414"/>
  <c r="BW11" i="414"/>
  <c r="BV11" i="414"/>
  <c r="BT11" i="414"/>
  <c r="BS11" i="414"/>
  <c r="BH11" i="414"/>
  <c r="BG11" i="414"/>
  <c r="BF11" i="414"/>
  <c r="BE11" i="414"/>
  <c r="BD11" i="414"/>
  <c r="BC11" i="414"/>
  <c r="BB11" i="414"/>
  <c r="BA11" i="414"/>
  <c r="AZ11" i="414"/>
  <c r="AY11" i="414"/>
  <c r="AX11" i="414"/>
  <c r="AW11" i="414"/>
  <c r="AV11" i="414"/>
  <c r="BQ11" i="414" s="1"/>
  <c r="AK11" i="414"/>
  <c r="AJ11" i="414"/>
  <c r="AI11" i="414"/>
  <c r="AH11" i="414"/>
  <c r="AG11" i="414"/>
  <c r="AF11" i="414"/>
  <c r="AE11" i="414"/>
  <c r="AP11" i="414" s="1"/>
  <c r="AD11" i="414"/>
  <c r="AC11" i="414"/>
  <c r="AB11" i="414"/>
  <c r="AA11" i="414"/>
  <c r="Z11" i="414"/>
  <c r="Y11" i="414"/>
  <c r="X11" i="414"/>
  <c r="T11" i="414"/>
  <c r="U11" i="414" s="1"/>
  <c r="Q11" i="414"/>
  <c r="H11" i="414"/>
  <c r="CO10" i="414"/>
  <c r="CN10" i="414"/>
  <c r="CL10" i="414"/>
  <c r="CK10" i="414"/>
  <c r="CI10" i="414"/>
  <c r="CH10" i="414"/>
  <c r="CF10" i="414"/>
  <c r="CE10" i="414"/>
  <c r="CC10" i="414"/>
  <c r="CB10" i="414"/>
  <c r="BZ10" i="414"/>
  <c r="BY10" i="414"/>
  <c r="BW10" i="414"/>
  <c r="BV10" i="414"/>
  <c r="BT10" i="414"/>
  <c r="BS10" i="414"/>
  <c r="BH10" i="414"/>
  <c r="BG10" i="414"/>
  <c r="BF10" i="414"/>
  <c r="BE10" i="414"/>
  <c r="BD10" i="414"/>
  <c r="BC10" i="414"/>
  <c r="BB10" i="414"/>
  <c r="BA10" i="414"/>
  <c r="AZ10" i="414"/>
  <c r="AY10" i="414"/>
  <c r="AX10" i="414"/>
  <c r="AW10" i="414"/>
  <c r="AV10" i="414"/>
  <c r="BQ10" i="414" s="1"/>
  <c r="AK10" i="414"/>
  <c r="AS10" i="414" s="1"/>
  <c r="AJ10" i="414"/>
  <c r="AI10" i="414"/>
  <c r="AH10" i="414"/>
  <c r="AG10" i="414"/>
  <c r="AF10" i="414"/>
  <c r="AE10" i="414"/>
  <c r="AD10" i="414"/>
  <c r="AC10" i="414"/>
  <c r="AB10" i="414"/>
  <c r="AA10" i="414"/>
  <c r="Z10" i="414"/>
  <c r="Y10" i="414"/>
  <c r="X10" i="414"/>
  <c r="T10" i="414"/>
  <c r="Q10" i="414"/>
  <c r="H10" i="414"/>
  <c r="CO9" i="414"/>
  <c r="CN9" i="414"/>
  <c r="CL9" i="414"/>
  <c r="CK9" i="414"/>
  <c r="CI9" i="414"/>
  <c r="CH9" i="414"/>
  <c r="CF9" i="414"/>
  <c r="CE9" i="414"/>
  <c r="CC9" i="414"/>
  <c r="CB9" i="414"/>
  <c r="BZ9" i="414"/>
  <c r="BY9" i="414"/>
  <c r="BW9" i="414"/>
  <c r="BV9" i="414"/>
  <c r="BT9" i="414"/>
  <c r="BS9" i="414"/>
  <c r="BH9" i="414"/>
  <c r="BG9" i="414"/>
  <c r="BF9" i="414"/>
  <c r="BE9" i="414"/>
  <c r="BD9" i="414"/>
  <c r="BC9" i="414"/>
  <c r="BB9" i="414"/>
  <c r="BA9" i="414"/>
  <c r="BM9" i="414" s="1"/>
  <c r="AZ9" i="414"/>
  <c r="AY9" i="414"/>
  <c r="AX9" i="414"/>
  <c r="AW9" i="414"/>
  <c r="AV9" i="414"/>
  <c r="BQ9" i="414" s="1"/>
  <c r="AK9" i="414"/>
  <c r="AJ9" i="414"/>
  <c r="AI9" i="414"/>
  <c r="AH9" i="414"/>
  <c r="AG9" i="414"/>
  <c r="AF9" i="414"/>
  <c r="AE9" i="414"/>
  <c r="AD9" i="414"/>
  <c r="AC9" i="414"/>
  <c r="AB9" i="414"/>
  <c r="AA9" i="414"/>
  <c r="Z9" i="414"/>
  <c r="Y9" i="414"/>
  <c r="X9" i="414"/>
  <c r="T9" i="414"/>
  <c r="U9" i="414" s="1"/>
  <c r="U36" i="414" s="1"/>
  <c r="Q9" i="414"/>
  <c r="Q36" i="414" s="1"/>
  <c r="H9" i="414"/>
  <c r="H36" i="414" s="1"/>
  <c r="BQ3" i="414"/>
  <c r="BK3" i="414"/>
  <c r="AS3" i="414"/>
  <c r="AM3" i="414"/>
  <c r="AU2" i="414"/>
  <c r="BQ2" i="414" s="1"/>
  <c r="W2" i="414"/>
  <c r="AS2" i="414" s="1"/>
  <c r="A2" i="414"/>
  <c r="U2" i="414" s="1"/>
  <c r="AN28" i="414" l="1"/>
  <c r="AR28" i="414"/>
  <c r="AR32" i="414"/>
  <c r="AS28" i="414"/>
  <c r="AS32" i="414"/>
  <c r="AP28" i="414"/>
  <c r="BO28" i="414"/>
  <c r="AM29" i="414"/>
  <c r="AQ29" i="414"/>
  <c r="AP32" i="414"/>
  <c r="BO32" i="414"/>
  <c r="BL24" i="414"/>
  <c r="BP24" i="414"/>
  <c r="BN26" i="414"/>
  <c r="AP13" i="414"/>
  <c r="BK13" i="414"/>
  <c r="AP17" i="414"/>
  <c r="BK17" i="414"/>
  <c r="BO17" i="414"/>
  <c r="BM19" i="414"/>
  <c r="AO24" i="414"/>
  <c r="BN24" i="414"/>
  <c r="BP21" i="414"/>
  <c r="AP24" i="414"/>
  <c r="BO24" i="414"/>
  <c r="BM11" i="414"/>
  <c r="BM23" i="414"/>
  <c r="AO25" i="414"/>
  <c r="AP31" i="414"/>
  <c r="AO11" i="414"/>
  <c r="AR14" i="414"/>
  <c r="BO20" i="414"/>
  <c r="AP25" i="414"/>
  <c r="BM27" i="414"/>
  <c r="BK30" i="414"/>
  <c r="BK34" i="414"/>
  <c r="BK29" i="414"/>
  <c r="BO29" i="414"/>
  <c r="AM30" i="414"/>
  <c r="AQ30" i="414"/>
  <c r="AP10" i="414"/>
  <c r="BO10" i="414"/>
  <c r="BL11" i="414"/>
  <c r="BN14" i="414"/>
  <c r="BK15" i="414"/>
  <c r="BO15" i="414"/>
  <c r="AM16" i="414"/>
  <c r="AQ16" i="414"/>
  <c r="AP27" i="414"/>
  <c r="BK18" i="414"/>
  <c r="BP19" i="414"/>
  <c r="BK22" i="414"/>
  <c r="BN10" i="414"/>
  <c r="BK11" i="414"/>
  <c r="BO11" i="414"/>
  <c r="AM12" i="414"/>
  <c r="AQ12" i="414"/>
  <c r="BM13" i="414"/>
  <c r="AS14" i="414"/>
  <c r="AP15" i="414"/>
  <c r="BL16" i="414"/>
  <c r="BP16" i="414"/>
  <c r="BP17" i="414"/>
  <c r="AO19" i="414"/>
  <c r="AN22" i="414"/>
  <c r="AR22" i="414"/>
  <c r="BL28" i="414"/>
  <c r="BP28" i="414"/>
  <c r="AO32" i="414"/>
  <c r="BN32" i="414"/>
  <c r="AO33" i="414"/>
  <c r="AS33" i="414"/>
  <c r="BO34" i="414"/>
  <c r="BD35" i="414"/>
  <c r="BK10" i="414"/>
  <c r="BP11" i="414"/>
  <c r="BN18" i="414"/>
  <c r="BK19" i="414"/>
  <c r="BO19" i="414"/>
  <c r="AM20" i="414"/>
  <c r="AQ20" i="414"/>
  <c r="AS22" i="414"/>
  <c r="BK25" i="414"/>
  <c r="BO25" i="414"/>
  <c r="AM26" i="414"/>
  <c r="AQ26" i="414"/>
  <c r="BN12" i="414"/>
  <c r="BK14" i="414"/>
  <c r="BP15" i="414"/>
  <c r="AP18" i="414"/>
  <c r="BO18" i="414"/>
  <c r="BL19" i="414"/>
  <c r="BN22" i="414"/>
  <c r="AP23" i="414"/>
  <c r="AM25" i="414"/>
  <c r="AQ25" i="414"/>
  <c r="BK33" i="414"/>
  <c r="BO33" i="414"/>
  <c r="AM34" i="414"/>
  <c r="AQ34" i="414"/>
  <c r="BN16" i="414"/>
  <c r="AP22" i="414"/>
  <c r="BO22" i="414"/>
  <c r="AO28" i="414"/>
  <c r="BN28" i="414"/>
  <c r="BN30" i="414"/>
  <c r="BP32" i="414"/>
  <c r="AM33" i="414"/>
  <c r="AQ33" i="414"/>
  <c r="AN10" i="414"/>
  <c r="AR10" i="414"/>
  <c r="BO12" i="414"/>
  <c r="BO13" i="414"/>
  <c r="BM15" i="414"/>
  <c r="BN20" i="414"/>
  <c r="AN24" i="414"/>
  <c r="AR24" i="414"/>
  <c r="AN25" i="414"/>
  <c r="AR25" i="414"/>
  <c r="BM25" i="414"/>
  <c r="AO29" i="414"/>
  <c r="AS29" i="414"/>
  <c r="BO30" i="414"/>
  <c r="AZ35" i="414"/>
  <c r="BH35" i="414"/>
  <c r="BO16" i="414"/>
  <c r="BP13" i="414"/>
  <c r="AO15" i="414"/>
  <c r="AP21" i="414"/>
  <c r="BK21" i="414"/>
  <c r="BO21" i="414"/>
  <c r="AS24" i="414"/>
  <c r="AS25" i="414"/>
  <c r="BO26" i="414"/>
  <c r="AP29" i="414"/>
  <c r="BM31" i="414"/>
  <c r="T35" i="414"/>
  <c r="U35" i="414" s="1"/>
  <c r="T36" i="414"/>
  <c r="AF35" i="414"/>
  <c r="X35" i="414"/>
  <c r="AB35" i="414"/>
  <c r="AJ35" i="414"/>
  <c r="AM9" i="414"/>
  <c r="AO9" i="414"/>
  <c r="AQ9" i="414"/>
  <c r="AS9" i="414"/>
  <c r="AY35" i="414"/>
  <c r="BG35" i="414"/>
  <c r="AM10" i="414"/>
  <c r="AQ10" i="414"/>
  <c r="BL10" i="414"/>
  <c r="BP10" i="414"/>
  <c r="AN11" i="414"/>
  <c r="AR11" i="414"/>
  <c r="AN12" i="414"/>
  <c r="AP12" i="414"/>
  <c r="AR12" i="414"/>
  <c r="AM13" i="414"/>
  <c r="AO13" i="414"/>
  <c r="AQ13" i="414"/>
  <c r="AS13" i="414"/>
  <c r="BL13" i="414"/>
  <c r="AM14" i="414"/>
  <c r="AQ14" i="414"/>
  <c r="BL14" i="414"/>
  <c r="BP14" i="414"/>
  <c r="AN15" i="414"/>
  <c r="AR15" i="414"/>
  <c r="AN16" i="414"/>
  <c r="AP16" i="414"/>
  <c r="AR16" i="414"/>
  <c r="AM17" i="414"/>
  <c r="AO17" i="414"/>
  <c r="AQ17" i="414"/>
  <c r="AS17" i="414"/>
  <c r="BL17" i="414"/>
  <c r="AM18" i="414"/>
  <c r="AQ18" i="414"/>
  <c r="BL18" i="414"/>
  <c r="BP18" i="414"/>
  <c r="AN19" i="414"/>
  <c r="AR19" i="414"/>
  <c r="AN20" i="414"/>
  <c r="AP20" i="414"/>
  <c r="AR20" i="414"/>
  <c r="AM21" i="414"/>
  <c r="AO21" i="414"/>
  <c r="AQ21" i="414"/>
  <c r="AS21" i="414"/>
  <c r="BL21" i="414"/>
  <c r="AM22" i="414"/>
  <c r="AQ22" i="414"/>
  <c r="BL22" i="414"/>
  <c r="BP22" i="414"/>
  <c r="AN23" i="414"/>
  <c r="AR23" i="414"/>
  <c r="AM24" i="414"/>
  <c r="AQ24" i="414"/>
  <c r="AN26" i="414"/>
  <c r="AP26" i="414"/>
  <c r="AR26" i="414"/>
  <c r="AM27" i="414"/>
  <c r="AO27" i="414"/>
  <c r="AQ27" i="414"/>
  <c r="AS27" i="414"/>
  <c r="BK27" i="414"/>
  <c r="BO27" i="414"/>
  <c r="BK28" i="414"/>
  <c r="AO30" i="414"/>
  <c r="AS30" i="414"/>
  <c r="BL30" i="414"/>
  <c r="BP30" i="414"/>
  <c r="AN31" i="414"/>
  <c r="AR31" i="414"/>
  <c r="AM32" i="414"/>
  <c r="AQ32" i="414"/>
  <c r="AN34" i="414"/>
  <c r="AP34" i="414"/>
  <c r="AR34" i="414"/>
  <c r="W35" i="414"/>
  <c r="AM11" i="414"/>
  <c r="AQ11" i="414"/>
  <c r="AS11" i="414"/>
  <c r="AS12" i="414"/>
  <c r="BK12" i="414"/>
  <c r="AM15" i="414"/>
  <c r="AQ15" i="414"/>
  <c r="AS15" i="414"/>
  <c r="AS16" i="414"/>
  <c r="BK16" i="414"/>
  <c r="AM19" i="414"/>
  <c r="AQ19" i="414"/>
  <c r="AS19" i="414"/>
  <c r="AS20" i="414"/>
  <c r="BK20" i="414"/>
  <c r="AM23" i="414"/>
  <c r="AO23" i="414"/>
  <c r="AQ23" i="414"/>
  <c r="AS23" i="414"/>
  <c r="BK23" i="414"/>
  <c r="BO23" i="414"/>
  <c r="BK24" i="414"/>
  <c r="AO26" i="414"/>
  <c r="AS26" i="414"/>
  <c r="BL26" i="414"/>
  <c r="BP26" i="414"/>
  <c r="AN27" i="414"/>
  <c r="AR27" i="414"/>
  <c r="AM28" i="414"/>
  <c r="AQ28" i="414"/>
  <c r="AN30" i="414"/>
  <c r="AP30" i="414"/>
  <c r="AR30" i="414"/>
  <c r="AM31" i="414"/>
  <c r="AO31" i="414"/>
  <c r="AQ31" i="414"/>
  <c r="AS31" i="414"/>
  <c r="BK31" i="414"/>
  <c r="BO31" i="414"/>
  <c r="BK32" i="414"/>
  <c r="AO34" i="414"/>
  <c r="AS34" i="414"/>
  <c r="BL34" i="414"/>
  <c r="BP34" i="414"/>
  <c r="Q35" i="414"/>
  <c r="F10" i="402"/>
  <c r="C10" i="402"/>
  <c r="V10" i="402"/>
  <c r="U10" i="402" s="1"/>
  <c r="Q15" i="92"/>
  <c r="D23" i="125"/>
  <c r="C23" i="125"/>
  <c r="H23" i="125"/>
  <c r="I23" i="125"/>
  <c r="L23" i="125"/>
  <c r="O23" i="125"/>
  <c r="T23" i="125"/>
  <c r="Q23" i="125"/>
  <c r="F23" i="125"/>
  <c r="J23" i="125"/>
  <c r="N23" i="125"/>
  <c r="U23" i="125"/>
  <c r="K23" i="125"/>
  <c r="M23" i="125"/>
  <c r="R23" i="125"/>
  <c r="X23" i="125"/>
  <c r="G23" i="125"/>
  <c r="P23" i="125"/>
  <c r="W23" i="125"/>
  <c r="S23" i="125"/>
  <c r="V23" i="125"/>
  <c r="BQ35" i="414"/>
  <c r="BN9" i="414"/>
  <c r="BC35" i="414"/>
  <c r="BP9" i="414"/>
  <c r="AK35" i="414"/>
  <c r="AO10" i="414"/>
  <c r="BM12" i="414"/>
  <c r="BN13" i="414"/>
  <c r="AO14" i="414"/>
  <c r="BM16" i="414"/>
  <c r="BN17" i="414"/>
  <c r="AO18" i="414"/>
  <c r="BM20" i="414"/>
  <c r="BN21" i="414"/>
  <c r="AO22" i="414"/>
  <c r="BL23" i="414"/>
  <c r="BN23" i="414"/>
  <c r="BP23" i="414"/>
  <c r="BL25" i="414"/>
  <c r="BN25" i="414"/>
  <c r="BP25" i="414"/>
  <c r="BL27" i="414"/>
  <c r="BN27" i="414"/>
  <c r="BP27" i="414"/>
  <c r="BL29" i="414"/>
  <c r="BN29" i="414"/>
  <c r="BP29" i="414"/>
  <c r="BL31" i="414"/>
  <c r="BN31" i="414"/>
  <c r="BP31" i="414"/>
  <c r="BL33" i="414"/>
  <c r="BN33" i="414"/>
  <c r="BP33" i="414"/>
  <c r="AG35" i="414"/>
  <c r="AA35" i="414"/>
  <c r="AE35" i="414"/>
  <c r="AI35" i="414"/>
  <c r="AP9" i="414"/>
  <c r="AX35" i="414"/>
  <c r="BB35" i="414"/>
  <c r="BF35" i="414"/>
  <c r="BL9" i="414"/>
  <c r="AN13" i="414"/>
  <c r="AR13" i="414"/>
  <c r="AN17" i="414"/>
  <c r="AR17" i="414"/>
  <c r="AN21" i="414"/>
  <c r="AR21" i="414"/>
  <c r="AC35" i="414"/>
  <c r="AV35" i="414"/>
  <c r="Z35" i="414"/>
  <c r="AD35" i="414"/>
  <c r="AH35" i="414"/>
  <c r="AW35" i="414"/>
  <c r="BA35" i="414"/>
  <c r="BE35" i="414"/>
  <c r="BI35" i="414"/>
  <c r="U10" i="414"/>
  <c r="BM10" i="414"/>
  <c r="BN11" i="414"/>
  <c r="AO12" i="414"/>
  <c r="BM14" i="414"/>
  <c r="BN15" i="414"/>
  <c r="AO16" i="414"/>
  <c r="BM18" i="414"/>
  <c r="BN19" i="414"/>
  <c r="AO20" i="414"/>
  <c r="BM22" i="414"/>
  <c r="BM24" i="414"/>
  <c r="BM26" i="414"/>
  <c r="BM28" i="414"/>
  <c r="BM30" i="414"/>
  <c r="BM32" i="414"/>
  <c r="BM34" i="414"/>
  <c r="V35" i="414"/>
  <c r="Y35" i="414"/>
  <c r="AN9" i="414"/>
  <c r="AR9" i="414"/>
  <c r="BK9" i="414"/>
  <c r="BO9" i="414"/>
  <c r="H35" i="414"/>
  <c r="BK35" i="414" l="1"/>
  <c r="AP35" i="414"/>
  <c r="AQ35" i="414"/>
  <c r="AM35" i="414"/>
  <c r="AN35" i="414"/>
  <c r="AO35" i="414"/>
  <c r="BO35" i="414"/>
  <c r="AR35" i="414"/>
  <c r="BM35" i="414"/>
  <c r="AS35" i="414"/>
  <c r="D10" i="402"/>
  <c r="R10" i="402"/>
  <c r="S10" i="402" s="1"/>
  <c r="BL35" i="414"/>
  <c r="BP35" i="414"/>
  <c r="BN35" i="414"/>
  <c r="H17" i="345" l="1"/>
  <c r="H10" i="345" l="1"/>
  <c r="H11" i="345"/>
  <c r="H12" i="345"/>
  <c r="H13" i="345"/>
  <c r="H16" i="345"/>
  <c r="N28" i="343" l="1"/>
  <c r="H24" i="344"/>
  <c r="H25" i="344"/>
  <c r="H26" i="344"/>
  <c r="Q9" i="344"/>
  <c r="Q24" i="344"/>
  <c r="Q25" i="344"/>
  <c r="Q26" i="344"/>
  <c r="CO26" i="344"/>
  <c r="CN26" i="344"/>
  <c r="CL26" i="344"/>
  <c r="CK26" i="344"/>
  <c r="CI26" i="344"/>
  <c r="CH26" i="344"/>
  <c r="CF26" i="344"/>
  <c r="CE26" i="344"/>
  <c r="CC26" i="344"/>
  <c r="CB26" i="344"/>
  <c r="BZ26" i="344"/>
  <c r="BY26" i="344"/>
  <c r="BW26" i="344"/>
  <c r="BV26" i="344"/>
  <c r="BT26" i="344"/>
  <c r="BS26" i="344"/>
  <c r="BH26" i="344"/>
  <c r="BG26" i="344"/>
  <c r="BF26" i="344"/>
  <c r="BE26" i="344"/>
  <c r="BD26" i="344"/>
  <c r="BC26" i="344"/>
  <c r="BB26" i="344"/>
  <c r="BA26" i="344"/>
  <c r="AZ26" i="344"/>
  <c r="AY26" i="344"/>
  <c r="AX26" i="344"/>
  <c r="AW26" i="344"/>
  <c r="AV26" i="344"/>
  <c r="AK26" i="344"/>
  <c r="AJ26" i="344"/>
  <c r="AI26" i="344"/>
  <c r="AH26" i="344"/>
  <c r="AG26" i="344"/>
  <c r="AF26" i="344"/>
  <c r="AE26" i="344"/>
  <c r="AD26" i="344"/>
  <c r="AC26" i="344"/>
  <c r="AB26" i="344"/>
  <c r="AA26" i="344"/>
  <c r="Z26" i="344"/>
  <c r="Y26" i="344"/>
  <c r="X26" i="344"/>
  <c r="T26" i="344"/>
  <c r="U26" i="344" s="1"/>
  <c r="CO25" i="344"/>
  <c r="CN25" i="344"/>
  <c r="CL25" i="344"/>
  <c r="CK25" i="344"/>
  <c r="CI25" i="344"/>
  <c r="CH25" i="344"/>
  <c r="CF25" i="344"/>
  <c r="CE25" i="344"/>
  <c r="CC25" i="344"/>
  <c r="CB25" i="344"/>
  <c r="BZ25" i="344"/>
  <c r="BY25" i="344"/>
  <c r="BW25" i="344"/>
  <c r="BV25" i="344"/>
  <c r="BT25" i="344"/>
  <c r="BS25" i="344"/>
  <c r="BH25" i="344"/>
  <c r="BG25" i="344"/>
  <c r="BF25" i="344"/>
  <c r="BE25" i="344"/>
  <c r="BD25" i="344"/>
  <c r="BC25" i="344"/>
  <c r="BB25" i="344"/>
  <c r="BA25" i="344"/>
  <c r="AZ25" i="344"/>
  <c r="AY25" i="344"/>
  <c r="AX25" i="344"/>
  <c r="AW25" i="344"/>
  <c r="AV25" i="344"/>
  <c r="AK25" i="344"/>
  <c r="AJ25" i="344"/>
  <c r="AI25" i="344"/>
  <c r="AH25" i="344"/>
  <c r="AG25" i="344"/>
  <c r="AF25" i="344"/>
  <c r="AE25" i="344"/>
  <c r="AD25" i="344"/>
  <c r="AC25" i="344"/>
  <c r="AB25" i="344"/>
  <c r="AA25" i="344"/>
  <c r="Z25" i="344"/>
  <c r="Y25" i="344"/>
  <c r="X25" i="344"/>
  <c r="T25" i="344"/>
  <c r="U25" i="344" s="1"/>
  <c r="H27" i="344"/>
  <c r="H27" i="343"/>
  <c r="Q9" i="343"/>
  <c r="Q10" i="343"/>
  <c r="Q15" i="343"/>
  <c r="Q16" i="343"/>
  <c r="Q17" i="343"/>
  <c r="Q18" i="343"/>
  <c r="Q19" i="343"/>
  <c r="Q26" i="343"/>
  <c r="H10" i="343"/>
  <c r="H15" i="343"/>
  <c r="H16" i="343"/>
  <c r="H17" i="343"/>
  <c r="H18" i="343"/>
  <c r="H19" i="343"/>
  <c r="H26" i="343"/>
  <c r="Q9" i="342"/>
  <c r="Q10" i="342"/>
  <c r="Q11" i="342"/>
  <c r="Q12" i="342"/>
  <c r="Q13" i="342"/>
  <c r="Q14" i="342"/>
  <c r="Q15" i="342"/>
  <c r="Q17" i="342"/>
  <c r="Q18" i="342"/>
  <c r="Q19" i="342"/>
  <c r="Q20" i="342"/>
  <c r="Q21" i="342"/>
  <c r="Q22" i="342"/>
  <c r="Q23" i="342"/>
  <c r="Q24" i="342"/>
  <c r="H9" i="342"/>
  <c r="H10" i="342"/>
  <c r="H11" i="342"/>
  <c r="H12" i="342"/>
  <c r="H13" i="342"/>
  <c r="H14" i="342"/>
  <c r="H15" i="342"/>
  <c r="H16" i="342"/>
  <c r="H17" i="342"/>
  <c r="H18" i="342"/>
  <c r="H19" i="342"/>
  <c r="H20" i="342"/>
  <c r="H21" i="342"/>
  <c r="H22" i="342"/>
  <c r="H23" i="342"/>
  <c r="H24" i="342"/>
  <c r="BN25" i="344" l="1"/>
  <c r="AS26" i="344"/>
  <c r="AM26" i="344"/>
  <c r="AP25" i="344"/>
  <c r="BK25" i="344"/>
  <c r="BM25" i="344"/>
  <c r="BO25" i="344"/>
  <c r="BQ25" i="344"/>
  <c r="AN26" i="344"/>
  <c r="AR26" i="344"/>
  <c r="BM26" i="344"/>
  <c r="AO25" i="344"/>
  <c r="AO26" i="344"/>
  <c r="AQ26" i="344"/>
  <c r="AP26" i="344"/>
  <c r="AS25" i="344"/>
  <c r="BQ26" i="344"/>
  <c r="AN25" i="344"/>
  <c r="AR25" i="344"/>
  <c r="BL26" i="344"/>
  <c r="BN26" i="344"/>
  <c r="BP26" i="344"/>
  <c r="AM25" i="344"/>
  <c r="AQ25" i="344"/>
  <c r="BL25" i="344"/>
  <c r="BP25" i="344"/>
  <c r="BK26" i="344"/>
  <c r="BO26" i="344"/>
  <c r="CO10" i="376" l="1"/>
  <c r="CN10" i="376"/>
  <c r="CL10" i="376"/>
  <c r="CK10" i="376"/>
  <c r="CI10" i="376"/>
  <c r="CH10" i="376"/>
  <c r="CF10" i="376"/>
  <c r="CE10" i="376"/>
  <c r="CC10" i="376"/>
  <c r="CB10" i="376"/>
  <c r="BZ10" i="376"/>
  <c r="BY10" i="376"/>
  <c r="BW10" i="376"/>
  <c r="BV10" i="376"/>
  <c r="BT10" i="376"/>
  <c r="BS10" i="376"/>
  <c r="BH10" i="376"/>
  <c r="BG10" i="376"/>
  <c r="BF10" i="376"/>
  <c r="BE10" i="376"/>
  <c r="BD10" i="376"/>
  <c r="BC10" i="376"/>
  <c r="BB10" i="376"/>
  <c r="BA10" i="376"/>
  <c r="AZ10" i="376"/>
  <c r="AX10" i="376"/>
  <c r="AW10" i="376"/>
  <c r="AV10" i="376"/>
  <c r="AK10" i="376"/>
  <c r="AJ10" i="376"/>
  <c r="AI10" i="376"/>
  <c r="AH10" i="376"/>
  <c r="AG10" i="376"/>
  <c r="AF10" i="376"/>
  <c r="AE10" i="376"/>
  <c r="AD10" i="376"/>
  <c r="AC10" i="376"/>
  <c r="AB10" i="376"/>
  <c r="AA10" i="376"/>
  <c r="Z10" i="376"/>
  <c r="Y10" i="376"/>
  <c r="X10" i="376"/>
  <c r="T10" i="376"/>
  <c r="U10" i="376" s="1"/>
  <c r="CO13" i="363"/>
  <c r="CN13" i="363"/>
  <c r="CL13" i="363"/>
  <c r="CK13" i="363"/>
  <c r="CI13" i="363"/>
  <c r="CH13" i="363"/>
  <c r="CF13" i="363"/>
  <c r="CE13" i="363"/>
  <c r="CC13" i="363"/>
  <c r="CB13" i="363"/>
  <c r="BZ13" i="363"/>
  <c r="BY13" i="363"/>
  <c r="BW13" i="363"/>
  <c r="BV13" i="363"/>
  <c r="BT13" i="363"/>
  <c r="BS13" i="363"/>
  <c r="BH13" i="363"/>
  <c r="BG13" i="363"/>
  <c r="BF13" i="363"/>
  <c r="BE13" i="363"/>
  <c r="BD13" i="363"/>
  <c r="BC13" i="363"/>
  <c r="BB13" i="363"/>
  <c r="BA13" i="363"/>
  <c r="AZ13" i="363"/>
  <c r="AY13" i="363"/>
  <c r="AW13" i="363"/>
  <c r="AV13" i="363"/>
  <c r="AK13" i="363"/>
  <c r="AJ13" i="363"/>
  <c r="AI13" i="363"/>
  <c r="AH13" i="363"/>
  <c r="AG13" i="363"/>
  <c r="AF13" i="363"/>
  <c r="AE13" i="363"/>
  <c r="AD13" i="363"/>
  <c r="AC13" i="363"/>
  <c r="AB13" i="363"/>
  <c r="AA13" i="363"/>
  <c r="Z13" i="363"/>
  <c r="Y13" i="363"/>
  <c r="X13" i="363"/>
  <c r="T13" i="363"/>
  <c r="AX13" i="363"/>
  <c r="CO10" i="363"/>
  <c r="CN10" i="363"/>
  <c r="CL10" i="363"/>
  <c r="CK10" i="363"/>
  <c r="CI10" i="363"/>
  <c r="CH10" i="363"/>
  <c r="CF10" i="363"/>
  <c r="CE10" i="363"/>
  <c r="CC10" i="363"/>
  <c r="CB10" i="363"/>
  <c r="BZ10" i="363"/>
  <c r="BY10" i="363"/>
  <c r="BW10" i="363"/>
  <c r="BV10" i="363"/>
  <c r="BT10" i="363"/>
  <c r="BS10" i="363"/>
  <c r="BH10" i="363"/>
  <c r="BG10" i="363"/>
  <c r="BF10" i="363"/>
  <c r="BE10" i="363"/>
  <c r="BD10" i="363"/>
  <c r="BC10" i="363"/>
  <c r="BB10" i="363"/>
  <c r="BA10" i="363"/>
  <c r="AZ10" i="363"/>
  <c r="AY10" i="363"/>
  <c r="AW10" i="363"/>
  <c r="AV10" i="363"/>
  <c r="AK10" i="363"/>
  <c r="AJ10" i="363"/>
  <c r="AI10" i="363"/>
  <c r="AH10" i="363"/>
  <c r="AG10" i="363"/>
  <c r="AF10" i="363"/>
  <c r="AE10" i="363"/>
  <c r="AD10" i="363"/>
  <c r="AC10" i="363"/>
  <c r="AB10" i="363"/>
  <c r="AA10" i="363"/>
  <c r="Z10" i="363"/>
  <c r="Y10" i="363"/>
  <c r="X10" i="363"/>
  <c r="T10" i="363"/>
  <c r="AX10" i="363"/>
  <c r="CO11" i="363"/>
  <c r="CN11" i="363"/>
  <c r="CL11" i="363"/>
  <c r="CK11" i="363"/>
  <c r="CI11" i="363"/>
  <c r="CH11" i="363"/>
  <c r="CF11" i="363"/>
  <c r="CE11" i="363"/>
  <c r="CC11" i="363"/>
  <c r="CB11" i="363"/>
  <c r="BZ11" i="363"/>
  <c r="BY11" i="363"/>
  <c r="BW11" i="363"/>
  <c r="BV11" i="363"/>
  <c r="BT11" i="363"/>
  <c r="BS11" i="363"/>
  <c r="BH11" i="363"/>
  <c r="BG11" i="363"/>
  <c r="BF11" i="363"/>
  <c r="BE11" i="363"/>
  <c r="BD11" i="363"/>
  <c r="BC11" i="363"/>
  <c r="BB11" i="363"/>
  <c r="BA11" i="363"/>
  <c r="AZ11" i="363"/>
  <c r="AY11" i="363"/>
  <c r="AW11" i="363"/>
  <c r="AV11" i="363"/>
  <c r="AK11" i="363"/>
  <c r="AJ11" i="363"/>
  <c r="AI11" i="363"/>
  <c r="AH11" i="363"/>
  <c r="AG11" i="363"/>
  <c r="AF11" i="363"/>
  <c r="AE11" i="363"/>
  <c r="AD11" i="363"/>
  <c r="AC11" i="363"/>
  <c r="AB11" i="363"/>
  <c r="AA11" i="363"/>
  <c r="Z11" i="363"/>
  <c r="Y11" i="363"/>
  <c r="X11" i="363"/>
  <c r="T11" i="363"/>
  <c r="CO12" i="354"/>
  <c r="CN12" i="354"/>
  <c r="CL12" i="354"/>
  <c r="CK12" i="354"/>
  <c r="CI12" i="354"/>
  <c r="CH12" i="354"/>
  <c r="CF12" i="354"/>
  <c r="CE12" i="354"/>
  <c r="CC12" i="354"/>
  <c r="CB12" i="354"/>
  <c r="BZ12" i="354"/>
  <c r="BY12" i="354"/>
  <c r="BW12" i="354"/>
  <c r="BV12" i="354"/>
  <c r="BT12" i="354"/>
  <c r="BS12" i="354"/>
  <c r="BH12" i="354"/>
  <c r="BG12" i="354"/>
  <c r="BF12" i="354"/>
  <c r="BE12" i="354"/>
  <c r="BD12" i="354"/>
  <c r="BC12" i="354"/>
  <c r="BB12" i="354"/>
  <c r="BA12" i="354"/>
  <c r="AZ12" i="354"/>
  <c r="AY12" i="354"/>
  <c r="AX12" i="354"/>
  <c r="AV12" i="354"/>
  <c r="AK12" i="354"/>
  <c r="AJ12" i="354"/>
  <c r="AI12" i="354"/>
  <c r="AH12" i="354"/>
  <c r="AG12" i="354"/>
  <c r="AF12" i="354"/>
  <c r="AE12" i="354"/>
  <c r="AD12" i="354"/>
  <c r="AC12" i="354"/>
  <c r="AB12" i="354"/>
  <c r="AA12" i="354"/>
  <c r="Z12" i="354"/>
  <c r="Y12" i="354"/>
  <c r="X12" i="354"/>
  <c r="T12" i="354"/>
  <c r="AW12" i="354"/>
  <c r="CO11" i="354"/>
  <c r="CN11" i="354"/>
  <c r="CL11" i="354"/>
  <c r="CK11" i="354"/>
  <c r="CI11" i="354"/>
  <c r="CH11" i="354"/>
  <c r="CF11" i="354"/>
  <c r="CE11" i="354"/>
  <c r="CC11" i="354"/>
  <c r="CB11" i="354"/>
  <c r="BZ11" i="354"/>
  <c r="BY11" i="354"/>
  <c r="BW11" i="354"/>
  <c r="BV11" i="354"/>
  <c r="BT11" i="354"/>
  <c r="BS11" i="354"/>
  <c r="BH11" i="354"/>
  <c r="BG11" i="354"/>
  <c r="BF11" i="354"/>
  <c r="BE11" i="354"/>
  <c r="BD11" i="354"/>
  <c r="BC11" i="354"/>
  <c r="BB11" i="354"/>
  <c r="BA11" i="354"/>
  <c r="AZ11" i="354"/>
  <c r="AY11" i="354"/>
  <c r="AX11" i="354"/>
  <c r="AW11" i="354"/>
  <c r="AV11" i="354"/>
  <c r="AK11" i="354"/>
  <c r="AJ11" i="354"/>
  <c r="AI11" i="354"/>
  <c r="AH11" i="354"/>
  <c r="AG11" i="354"/>
  <c r="AF11" i="354"/>
  <c r="AE11" i="354"/>
  <c r="AD11" i="354"/>
  <c r="AC11" i="354"/>
  <c r="AB11" i="354"/>
  <c r="AA11" i="354"/>
  <c r="Z11" i="354"/>
  <c r="Y11" i="354"/>
  <c r="X11" i="354"/>
  <c r="T11" i="354"/>
  <c r="U11" i="354" s="1"/>
  <c r="CO22" i="376"/>
  <c r="CN22" i="376"/>
  <c r="CL22" i="376"/>
  <c r="CK22" i="376"/>
  <c r="CI22" i="376"/>
  <c r="CH22" i="376"/>
  <c r="CF22" i="376"/>
  <c r="CE22" i="376"/>
  <c r="CC22" i="376"/>
  <c r="CB22" i="376"/>
  <c r="BZ22" i="376"/>
  <c r="BY22" i="376"/>
  <c r="BW22" i="376"/>
  <c r="BV22" i="376"/>
  <c r="BT22" i="376"/>
  <c r="BS22" i="376"/>
  <c r="BH22" i="376"/>
  <c r="BG22" i="376"/>
  <c r="BF22" i="376"/>
  <c r="BE22" i="376"/>
  <c r="BD22" i="376"/>
  <c r="BC22" i="376"/>
  <c r="BB22" i="376"/>
  <c r="BA22" i="376"/>
  <c r="AZ22" i="376"/>
  <c r="AY22" i="376"/>
  <c r="AX22" i="376"/>
  <c r="AW22" i="376"/>
  <c r="AV22" i="376"/>
  <c r="AK22" i="376"/>
  <c r="AJ22" i="376"/>
  <c r="AI22" i="376"/>
  <c r="AH22" i="376"/>
  <c r="AG22" i="376"/>
  <c r="AF22" i="376"/>
  <c r="AE22" i="376"/>
  <c r="AD22" i="376"/>
  <c r="AC22" i="376"/>
  <c r="AB22" i="376"/>
  <c r="AA22" i="376"/>
  <c r="Z22" i="376"/>
  <c r="Y22" i="376"/>
  <c r="X22" i="376"/>
  <c r="T22" i="376"/>
  <c r="U22" i="376" s="1"/>
  <c r="CO21" i="376"/>
  <c r="CN21" i="376"/>
  <c r="CL21" i="376"/>
  <c r="CK21" i="376"/>
  <c r="CI21" i="376"/>
  <c r="CH21" i="376"/>
  <c r="CF21" i="376"/>
  <c r="CE21" i="376"/>
  <c r="CC21" i="376"/>
  <c r="CB21" i="376"/>
  <c r="BZ21" i="376"/>
  <c r="BY21" i="376"/>
  <c r="BW21" i="376"/>
  <c r="BV21" i="376"/>
  <c r="BT21" i="376"/>
  <c r="BS21" i="376"/>
  <c r="BH21" i="376"/>
  <c r="BG21" i="376"/>
  <c r="BF21" i="376"/>
  <c r="BE21" i="376"/>
  <c r="BD21" i="376"/>
  <c r="BC21" i="376"/>
  <c r="BB21" i="376"/>
  <c r="BA21" i="376"/>
  <c r="AZ21" i="376"/>
  <c r="AY21" i="376"/>
  <c r="AX21" i="376"/>
  <c r="AW21" i="376"/>
  <c r="AV21" i="376"/>
  <c r="AK21" i="376"/>
  <c r="AJ21" i="376"/>
  <c r="AI21" i="376"/>
  <c r="AH21" i="376"/>
  <c r="AG21" i="376"/>
  <c r="AF21" i="376"/>
  <c r="AE21" i="376"/>
  <c r="AD21" i="376"/>
  <c r="AC21" i="376"/>
  <c r="AB21" i="376"/>
  <c r="AA21" i="376"/>
  <c r="Z21" i="376"/>
  <c r="Y21" i="376"/>
  <c r="X21" i="376"/>
  <c r="T21" i="376"/>
  <c r="U21" i="376" s="1"/>
  <c r="CO19" i="376"/>
  <c r="CN19" i="376"/>
  <c r="CL19" i="376"/>
  <c r="CK19" i="376"/>
  <c r="CI19" i="376"/>
  <c r="CH19" i="376"/>
  <c r="CF19" i="376"/>
  <c r="CE19" i="376"/>
  <c r="CC19" i="376"/>
  <c r="CB19" i="376"/>
  <c r="BZ19" i="376"/>
  <c r="BY19" i="376"/>
  <c r="BW19" i="376"/>
  <c r="BV19" i="376"/>
  <c r="BT19" i="376"/>
  <c r="BS19" i="376"/>
  <c r="BH19" i="376"/>
  <c r="BG19" i="376"/>
  <c r="BF19" i="376"/>
  <c r="BE19" i="376"/>
  <c r="BD19" i="376"/>
  <c r="BC19" i="376"/>
  <c r="BB19" i="376"/>
  <c r="BA19" i="376"/>
  <c r="AZ19" i="376"/>
  <c r="AY19" i="376"/>
  <c r="AX19" i="376"/>
  <c r="AW19" i="376"/>
  <c r="AV19" i="376"/>
  <c r="AK19" i="376"/>
  <c r="AJ19" i="376"/>
  <c r="AI19" i="376"/>
  <c r="AH19" i="376"/>
  <c r="AG19" i="376"/>
  <c r="AF19" i="376"/>
  <c r="AE19" i="376"/>
  <c r="AD19" i="376"/>
  <c r="AC19" i="376"/>
  <c r="AB19" i="376"/>
  <c r="AA19" i="376"/>
  <c r="Z19" i="376"/>
  <c r="Y19" i="376"/>
  <c r="X19" i="376"/>
  <c r="T19" i="376"/>
  <c r="U19" i="376" s="1"/>
  <c r="AM19" i="376" l="1"/>
  <c r="AQ19" i="376"/>
  <c r="BP19" i="376"/>
  <c r="AP22" i="376"/>
  <c r="AR22" i="376"/>
  <c r="BM22" i="376"/>
  <c r="BO22" i="376"/>
  <c r="BK22" i="376"/>
  <c r="AR19" i="376"/>
  <c r="E29" i="366"/>
  <c r="BN10" i="363"/>
  <c r="AM13" i="363"/>
  <c r="AO13" i="363"/>
  <c r="AQ13" i="363"/>
  <c r="BK11" i="354"/>
  <c r="BO11" i="354"/>
  <c r="BK12" i="354"/>
  <c r="BM12" i="354"/>
  <c r="BO12" i="354"/>
  <c r="BN19" i="376"/>
  <c r="AO11" i="354"/>
  <c r="BL10" i="363"/>
  <c r="BP10" i="363"/>
  <c r="AY10" i="376"/>
  <c r="BL10" i="376" s="1"/>
  <c r="AO19" i="376"/>
  <c r="AP19" i="376"/>
  <c r="AM11" i="354"/>
  <c r="BM11" i="354"/>
  <c r="U10" i="363"/>
  <c r="AQ11" i="354"/>
  <c r="U13" i="363"/>
  <c r="AN13" i="363"/>
  <c r="AP13" i="363"/>
  <c r="AR13" i="363"/>
  <c r="U12" i="354"/>
  <c r="BL12" i="354"/>
  <c r="BN12" i="354"/>
  <c r="BP12" i="354"/>
  <c r="AS13" i="363"/>
  <c r="AO10" i="376"/>
  <c r="AQ10" i="376"/>
  <c r="BN10" i="376"/>
  <c r="BP10" i="376"/>
  <c r="AM22" i="376"/>
  <c r="AO22" i="376"/>
  <c r="AQ22" i="376"/>
  <c r="BK19" i="376"/>
  <c r="BM19" i="376"/>
  <c r="BO19" i="376"/>
  <c r="BL22" i="376"/>
  <c r="BN22" i="376"/>
  <c r="BP22" i="376"/>
  <c r="AN19" i="376"/>
  <c r="AN22" i="376"/>
  <c r="BL19" i="376"/>
  <c r="AM10" i="376"/>
  <c r="AN10" i="376"/>
  <c r="AP10" i="376"/>
  <c r="AR10" i="376"/>
  <c r="BK10" i="376"/>
  <c r="BM10" i="376"/>
  <c r="BO10" i="376"/>
  <c r="BQ10" i="376"/>
  <c r="AS10" i="376"/>
  <c r="AN21" i="376"/>
  <c r="AP21" i="376"/>
  <c r="AR21" i="376"/>
  <c r="BK21" i="376"/>
  <c r="BM21" i="376"/>
  <c r="BO21" i="376"/>
  <c r="AM21" i="376"/>
  <c r="AO21" i="376"/>
  <c r="AQ21" i="376"/>
  <c r="BL21" i="376"/>
  <c r="BN21" i="376"/>
  <c r="BP21" i="376"/>
  <c r="BQ22" i="376"/>
  <c r="AS22" i="376"/>
  <c r="BQ21" i="376"/>
  <c r="AS21" i="376"/>
  <c r="AS19" i="376"/>
  <c r="BQ19" i="376"/>
  <c r="BM13" i="363"/>
  <c r="BO13" i="363"/>
  <c r="BQ13" i="363"/>
  <c r="BL13" i="363"/>
  <c r="BN13" i="363"/>
  <c r="BP13" i="363"/>
  <c r="BK13" i="363"/>
  <c r="AM11" i="363"/>
  <c r="BM10" i="363"/>
  <c r="BO10" i="363"/>
  <c r="AX11" i="363"/>
  <c r="BK11" i="363" s="1"/>
  <c r="U11" i="363"/>
  <c r="AN10" i="363"/>
  <c r="AP10" i="363"/>
  <c r="BQ10" i="363"/>
  <c r="AM10" i="363"/>
  <c r="AO10" i="363"/>
  <c r="AQ10" i="363"/>
  <c r="AS10" i="363"/>
  <c r="AR10" i="363"/>
  <c r="BK10" i="363"/>
  <c r="AN11" i="363"/>
  <c r="AP11" i="363"/>
  <c r="AR11" i="363"/>
  <c r="BM11" i="363"/>
  <c r="BO11" i="363"/>
  <c r="BQ11" i="363"/>
  <c r="AO11" i="363"/>
  <c r="AQ11" i="363"/>
  <c r="AS11" i="363"/>
  <c r="BL11" i="363"/>
  <c r="BN11" i="363"/>
  <c r="BP11" i="363"/>
  <c r="AN12" i="354"/>
  <c r="AP12" i="354"/>
  <c r="AR12" i="354"/>
  <c r="BQ12" i="354"/>
  <c r="AM12" i="354"/>
  <c r="AO12" i="354"/>
  <c r="AQ12" i="354"/>
  <c r="AS12" i="354"/>
  <c r="AN11" i="354"/>
  <c r="AP11" i="354"/>
  <c r="AR11" i="354"/>
  <c r="BL11" i="354"/>
  <c r="BN11" i="354"/>
  <c r="BP11" i="354"/>
  <c r="BQ11" i="354"/>
  <c r="AS11" i="354"/>
  <c r="CO15" i="355" l="1"/>
  <c r="CN15" i="355"/>
  <c r="CL15" i="355"/>
  <c r="CK15" i="355"/>
  <c r="CI15" i="355"/>
  <c r="CH15" i="355"/>
  <c r="CF15" i="355"/>
  <c r="CE15" i="355"/>
  <c r="CC15" i="355"/>
  <c r="CB15" i="355"/>
  <c r="BZ15" i="355"/>
  <c r="BY15" i="355"/>
  <c r="BW15" i="355"/>
  <c r="BV15" i="355"/>
  <c r="BT15" i="355"/>
  <c r="BS15" i="355"/>
  <c r="BH15" i="355"/>
  <c r="BG15" i="355"/>
  <c r="BF15" i="355"/>
  <c r="BE15" i="355"/>
  <c r="BD15" i="355"/>
  <c r="BC15" i="355"/>
  <c r="BB15" i="355"/>
  <c r="BA15" i="355"/>
  <c r="AZ15" i="355"/>
  <c r="AY15" i="355"/>
  <c r="AX15" i="355"/>
  <c r="AW15" i="355"/>
  <c r="AV15" i="355"/>
  <c r="AK15" i="355"/>
  <c r="AJ15" i="355"/>
  <c r="AI15" i="355"/>
  <c r="AH15" i="355"/>
  <c r="AG15" i="355"/>
  <c r="AF15" i="355"/>
  <c r="AE15" i="355"/>
  <c r="AD15" i="355"/>
  <c r="AC15" i="355"/>
  <c r="AB15" i="355"/>
  <c r="AA15" i="355"/>
  <c r="Z15" i="355"/>
  <c r="Y15" i="355"/>
  <c r="X15" i="355"/>
  <c r="T15" i="355"/>
  <c r="U15" i="355" s="1"/>
  <c r="CO14" i="355"/>
  <c r="CN14" i="355"/>
  <c r="CL14" i="355"/>
  <c r="CK14" i="355"/>
  <c r="CI14" i="355"/>
  <c r="CH14" i="355"/>
  <c r="CF14" i="355"/>
  <c r="CE14" i="355"/>
  <c r="CC14" i="355"/>
  <c r="CB14" i="355"/>
  <c r="BZ14" i="355"/>
  <c r="BY14" i="355"/>
  <c r="BW14" i="355"/>
  <c r="BV14" i="355"/>
  <c r="BT14" i="355"/>
  <c r="BS14" i="355"/>
  <c r="BH14" i="355"/>
  <c r="BG14" i="355"/>
  <c r="BF14" i="355"/>
  <c r="BE14" i="355"/>
  <c r="BD14" i="355"/>
  <c r="BC14" i="355"/>
  <c r="BB14" i="355"/>
  <c r="BA14" i="355"/>
  <c r="AZ14" i="355"/>
  <c r="AY14" i="355"/>
  <c r="AX14" i="355"/>
  <c r="AW14" i="355"/>
  <c r="AV14" i="355"/>
  <c r="AK14" i="355"/>
  <c r="AJ14" i="355"/>
  <c r="AI14" i="355"/>
  <c r="AH14" i="355"/>
  <c r="AG14" i="355"/>
  <c r="AF14" i="355"/>
  <c r="AE14" i="355"/>
  <c r="AD14" i="355"/>
  <c r="AC14" i="355"/>
  <c r="AB14" i="355"/>
  <c r="AA14" i="355"/>
  <c r="Z14" i="355"/>
  <c r="Y14" i="355"/>
  <c r="X14" i="355"/>
  <c r="T14" i="355"/>
  <c r="U14" i="355" s="1"/>
  <c r="CO15" i="356"/>
  <c r="CN15" i="356"/>
  <c r="CL15" i="356"/>
  <c r="CK15" i="356"/>
  <c r="CI15" i="356"/>
  <c r="CH15" i="356"/>
  <c r="CF15" i="356"/>
  <c r="CE15" i="356"/>
  <c r="CC15" i="356"/>
  <c r="CB15" i="356"/>
  <c r="BZ15" i="356"/>
  <c r="BY15" i="356"/>
  <c r="BW15" i="356"/>
  <c r="BV15" i="356"/>
  <c r="BT15" i="356"/>
  <c r="BS15" i="356"/>
  <c r="BH15" i="356"/>
  <c r="BG15" i="356"/>
  <c r="BF15" i="356"/>
  <c r="BE15" i="356"/>
  <c r="BD15" i="356"/>
  <c r="BC15" i="356"/>
  <c r="BB15" i="356"/>
  <c r="BA15" i="356"/>
  <c r="AZ15" i="356"/>
  <c r="AY15" i="356"/>
  <c r="AX15" i="356"/>
  <c r="AW15" i="356"/>
  <c r="AV15" i="356"/>
  <c r="AK15" i="356"/>
  <c r="AJ15" i="356"/>
  <c r="AI15" i="356"/>
  <c r="AH15" i="356"/>
  <c r="AG15" i="356"/>
  <c r="AF15" i="356"/>
  <c r="AE15" i="356"/>
  <c r="AD15" i="356"/>
  <c r="AC15" i="356"/>
  <c r="AB15" i="356"/>
  <c r="AA15" i="356"/>
  <c r="Z15" i="356"/>
  <c r="Y15" i="356"/>
  <c r="X15" i="356"/>
  <c r="T15" i="356"/>
  <c r="U15" i="356" s="1"/>
  <c r="AM15" i="355" l="1"/>
  <c r="AQ15" i="355"/>
  <c r="BP15" i="355"/>
  <c r="BL15" i="355"/>
  <c r="AP15" i="355"/>
  <c r="BK15" i="355"/>
  <c r="BO15" i="355"/>
  <c r="AN15" i="355"/>
  <c r="AR15" i="355"/>
  <c r="BM15" i="355"/>
  <c r="AO15" i="355"/>
  <c r="BN15" i="355"/>
  <c r="AM15" i="356"/>
  <c r="AO15" i="356"/>
  <c r="AQ15" i="356"/>
  <c r="BN15" i="356"/>
  <c r="BP15" i="356"/>
  <c r="AO14" i="355"/>
  <c r="AQ14" i="355"/>
  <c r="BL14" i="355"/>
  <c r="BN14" i="355"/>
  <c r="BP14" i="355"/>
  <c r="AN14" i="355"/>
  <c r="AP14" i="355"/>
  <c r="AR14" i="355"/>
  <c r="BK14" i="355"/>
  <c r="BM14" i="355"/>
  <c r="BO14" i="355"/>
  <c r="BL15" i="356"/>
  <c r="AN15" i="356"/>
  <c r="AP15" i="356"/>
  <c r="AR15" i="356"/>
  <c r="BK15" i="356"/>
  <c r="BM15" i="356"/>
  <c r="BO15" i="356"/>
  <c r="AS15" i="355"/>
  <c r="BQ15" i="355"/>
  <c r="AM14" i="355"/>
  <c r="AS14" i="355"/>
  <c r="BQ14" i="355"/>
  <c r="BQ15" i="356"/>
  <c r="AS15" i="356"/>
  <c r="CO16" i="345" l="1"/>
  <c r="CN16" i="345"/>
  <c r="CL16" i="345"/>
  <c r="CK16" i="345"/>
  <c r="CI16" i="345"/>
  <c r="CH16" i="345"/>
  <c r="CF16" i="345"/>
  <c r="CE16" i="345"/>
  <c r="CC16" i="345"/>
  <c r="CB16" i="345"/>
  <c r="BZ16" i="345"/>
  <c r="BY16" i="345"/>
  <c r="BW16" i="345"/>
  <c r="BV16" i="345"/>
  <c r="BT16" i="345"/>
  <c r="BS16" i="345"/>
  <c r="BH16" i="345"/>
  <c r="BG16" i="345"/>
  <c r="BF16" i="345"/>
  <c r="BE16" i="345"/>
  <c r="BD16" i="345"/>
  <c r="BC16" i="345"/>
  <c r="BB16" i="345"/>
  <c r="BA16" i="345"/>
  <c r="AZ16" i="345"/>
  <c r="AY16" i="345"/>
  <c r="AX16" i="345"/>
  <c r="AW16" i="345"/>
  <c r="AV16" i="345"/>
  <c r="AK16" i="345"/>
  <c r="AJ16" i="345"/>
  <c r="AI16" i="345"/>
  <c r="AH16" i="345"/>
  <c r="AG16" i="345"/>
  <c r="AF16" i="345"/>
  <c r="AE16" i="345"/>
  <c r="AD16" i="345"/>
  <c r="AC16" i="345"/>
  <c r="AB16" i="345"/>
  <c r="AA16" i="345"/>
  <c r="Z16" i="345"/>
  <c r="Y16" i="345"/>
  <c r="X16" i="345"/>
  <c r="T16" i="345"/>
  <c r="U16" i="345" s="1"/>
  <c r="CO24" i="344"/>
  <c r="CN24" i="344"/>
  <c r="CL24" i="344"/>
  <c r="CK24" i="344"/>
  <c r="CI24" i="344"/>
  <c r="CH24" i="344"/>
  <c r="CF24" i="344"/>
  <c r="CE24" i="344"/>
  <c r="CC24" i="344"/>
  <c r="CB24" i="344"/>
  <c r="BZ24" i="344"/>
  <c r="BY24" i="344"/>
  <c r="BW24" i="344"/>
  <c r="BV24" i="344"/>
  <c r="BT24" i="344"/>
  <c r="BS24" i="344"/>
  <c r="BH24" i="344"/>
  <c r="BG24" i="344"/>
  <c r="BF24" i="344"/>
  <c r="BE24" i="344"/>
  <c r="BD24" i="344"/>
  <c r="BC24" i="344"/>
  <c r="BB24" i="344"/>
  <c r="BA24" i="344"/>
  <c r="AZ24" i="344"/>
  <c r="AY24" i="344"/>
  <c r="AX24" i="344"/>
  <c r="AW24" i="344"/>
  <c r="AV24" i="344"/>
  <c r="AK24" i="344"/>
  <c r="AJ24" i="344"/>
  <c r="AI24" i="344"/>
  <c r="AH24" i="344"/>
  <c r="AG24" i="344"/>
  <c r="AF24" i="344"/>
  <c r="AE24" i="344"/>
  <c r="AD24" i="344"/>
  <c r="AC24" i="344"/>
  <c r="AB24" i="344"/>
  <c r="AA24" i="344"/>
  <c r="Z24" i="344"/>
  <c r="Y24" i="344"/>
  <c r="X24" i="344"/>
  <c r="T24" i="344"/>
  <c r="U24" i="344" s="1"/>
  <c r="AY16" i="343"/>
  <c r="CO15" i="343"/>
  <c r="CN15" i="343"/>
  <c r="CL15" i="343"/>
  <c r="CK15" i="343"/>
  <c r="CI15" i="343"/>
  <c r="CH15" i="343"/>
  <c r="CF15" i="343"/>
  <c r="CE15" i="343"/>
  <c r="CC15" i="343"/>
  <c r="CB15" i="343"/>
  <c r="BZ15" i="343"/>
  <c r="BY15" i="343"/>
  <c r="BW15" i="343"/>
  <c r="BV15" i="343"/>
  <c r="BT15" i="343"/>
  <c r="BS15" i="343"/>
  <c r="BH15" i="343"/>
  <c r="BG15" i="343"/>
  <c r="BF15" i="343"/>
  <c r="BE15" i="343"/>
  <c r="BD15" i="343"/>
  <c r="BC15" i="343"/>
  <c r="BB15" i="343"/>
  <c r="BA15" i="343"/>
  <c r="AZ15" i="343"/>
  <c r="AY15" i="343"/>
  <c r="AX15" i="343"/>
  <c r="AW15" i="343"/>
  <c r="AV15" i="343"/>
  <c r="AK15" i="343"/>
  <c r="AJ15" i="343"/>
  <c r="AI15" i="343"/>
  <c r="AH15" i="343"/>
  <c r="AG15" i="343"/>
  <c r="AF15" i="343"/>
  <c r="AE15" i="343"/>
  <c r="AD15" i="343"/>
  <c r="AC15" i="343"/>
  <c r="AB15" i="343"/>
  <c r="AA15" i="343"/>
  <c r="Z15" i="343"/>
  <c r="Y15" i="343"/>
  <c r="X15" i="343"/>
  <c r="T15" i="343"/>
  <c r="U15" i="343" s="1"/>
  <c r="CO11" i="342"/>
  <c r="CN11" i="342"/>
  <c r="CL11" i="342"/>
  <c r="CK11" i="342"/>
  <c r="CI11" i="342"/>
  <c r="CH11" i="342"/>
  <c r="CF11" i="342"/>
  <c r="CE11" i="342"/>
  <c r="CC11" i="342"/>
  <c r="CB11" i="342"/>
  <c r="BZ11" i="342"/>
  <c r="BY11" i="342"/>
  <c r="BW11" i="342"/>
  <c r="BV11" i="342"/>
  <c r="BT11" i="342"/>
  <c r="BS11" i="342"/>
  <c r="BH11" i="342"/>
  <c r="BG11" i="342"/>
  <c r="BF11" i="342"/>
  <c r="BE11" i="342"/>
  <c r="BD11" i="342"/>
  <c r="BC11" i="342"/>
  <c r="BB11" i="342"/>
  <c r="BA11" i="342"/>
  <c r="AZ11" i="342"/>
  <c r="AY11" i="342"/>
  <c r="AX11" i="342"/>
  <c r="AW11" i="342"/>
  <c r="AV11" i="342"/>
  <c r="BQ11" i="342" s="1"/>
  <c r="AK11" i="342"/>
  <c r="AJ11" i="342"/>
  <c r="AI11" i="342"/>
  <c r="AH11" i="342"/>
  <c r="AG11" i="342"/>
  <c r="AF11" i="342"/>
  <c r="AE11" i="342"/>
  <c r="AD11" i="342"/>
  <c r="AC11" i="342"/>
  <c r="AB11" i="342"/>
  <c r="AA11" i="342"/>
  <c r="Z11" i="342"/>
  <c r="Y11" i="342"/>
  <c r="X11" i="342"/>
  <c r="T11" i="342"/>
  <c r="U11" i="342" s="1"/>
  <c r="CO11" i="356"/>
  <c r="CN11" i="356"/>
  <c r="CL11" i="356"/>
  <c r="CK11" i="356"/>
  <c r="CI11" i="356"/>
  <c r="CH11" i="356"/>
  <c r="CF11" i="356"/>
  <c r="CE11" i="356"/>
  <c r="CC11" i="356"/>
  <c r="CB11" i="356"/>
  <c r="BZ11" i="356"/>
  <c r="BY11" i="356"/>
  <c r="BW11" i="356"/>
  <c r="BV11" i="356"/>
  <c r="BT11" i="356"/>
  <c r="BS11" i="356"/>
  <c r="BH11" i="356"/>
  <c r="BG11" i="356"/>
  <c r="BF11" i="356"/>
  <c r="BE11" i="356"/>
  <c r="BD11" i="356"/>
  <c r="BC11" i="356"/>
  <c r="BB11" i="356"/>
  <c r="BA11" i="356"/>
  <c r="AZ11" i="356"/>
  <c r="AY11" i="356"/>
  <c r="AX11" i="356"/>
  <c r="AW11" i="356"/>
  <c r="AV11" i="356"/>
  <c r="AK11" i="356"/>
  <c r="AJ11" i="356"/>
  <c r="AI11" i="356"/>
  <c r="AH11" i="356"/>
  <c r="AG11" i="356"/>
  <c r="AF11" i="356"/>
  <c r="AE11" i="356"/>
  <c r="AD11" i="356"/>
  <c r="AC11" i="356"/>
  <c r="AB11" i="356"/>
  <c r="AA11" i="356"/>
  <c r="Z11" i="356"/>
  <c r="Y11" i="356"/>
  <c r="X11" i="356"/>
  <c r="T11" i="356"/>
  <c r="U11" i="356" s="1"/>
  <c r="CO10" i="355"/>
  <c r="CN10" i="355"/>
  <c r="CL10" i="355"/>
  <c r="CK10" i="355"/>
  <c r="CI10" i="355"/>
  <c r="CH10" i="355"/>
  <c r="CF10" i="355"/>
  <c r="CE10" i="355"/>
  <c r="CC10" i="355"/>
  <c r="CB10" i="355"/>
  <c r="BZ10" i="355"/>
  <c r="BY10" i="355"/>
  <c r="BW10" i="355"/>
  <c r="BV10" i="355"/>
  <c r="BT10" i="355"/>
  <c r="BS10" i="355"/>
  <c r="BH10" i="355"/>
  <c r="BG10" i="355"/>
  <c r="BF10" i="355"/>
  <c r="BE10" i="355"/>
  <c r="BD10" i="355"/>
  <c r="BC10" i="355"/>
  <c r="BB10" i="355"/>
  <c r="BA10" i="355"/>
  <c r="AZ10" i="355"/>
  <c r="AY10" i="355"/>
  <c r="AX10" i="355"/>
  <c r="AW10" i="355"/>
  <c r="AV10" i="355"/>
  <c r="BQ10" i="355" s="1"/>
  <c r="AK10" i="355"/>
  <c r="AJ10" i="355"/>
  <c r="AI10" i="355"/>
  <c r="AH10" i="355"/>
  <c r="AG10" i="355"/>
  <c r="AF10" i="355"/>
  <c r="AE10" i="355"/>
  <c r="AD10" i="355"/>
  <c r="AC10" i="355"/>
  <c r="AB10" i="355"/>
  <c r="AA10" i="355"/>
  <c r="Z10" i="355"/>
  <c r="Y10" i="355"/>
  <c r="X10" i="355"/>
  <c r="T10" i="355"/>
  <c r="U10" i="355" s="1"/>
  <c r="CO12" i="345"/>
  <c r="CN12" i="345"/>
  <c r="CL12" i="345"/>
  <c r="CK12" i="345"/>
  <c r="CI12" i="345"/>
  <c r="CH12" i="345"/>
  <c r="CF12" i="345"/>
  <c r="CE12" i="345"/>
  <c r="CC12" i="345"/>
  <c r="CB12" i="345"/>
  <c r="BZ12" i="345"/>
  <c r="BY12" i="345"/>
  <c r="BW12" i="345"/>
  <c r="BV12" i="345"/>
  <c r="BT12" i="345"/>
  <c r="BS12" i="345"/>
  <c r="BH12" i="345"/>
  <c r="BG12" i="345"/>
  <c r="BF12" i="345"/>
  <c r="BE12" i="345"/>
  <c r="BD12" i="345"/>
  <c r="BC12" i="345"/>
  <c r="BB12" i="345"/>
  <c r="BA12" i="345"/>
  <c r="AZ12" i="345"/>
  <c r="AY12" i="345"/>
  <c r="AX12" i="345"/>
  <c r="AW12" i="345"/>
  <c r="AV12" i="345"/>
  <c r="AK12" i="345"/>
  <c r="AJ12" i="345"/>
  <c r="AI12" i="345"/>
  <c r="AH12" i="345"/>
  <c r="AG12" i="345"/>
  <c r="AF12" i="345"/>
  <c r="AE12" i="345"/>
  <c r="AD12" i="345"/>
  <c r="AC12" i="345"/>
  <c r="AB12" i="345"/>
  <c r="AA12" i="345"/>
  <c r="Z12" i="345"/>
  <c r="Y12" i="345"/>
  <c r="X12" i="345"/>
  <c r="T12" i="345"/>
  <c r="U12" i="345" s="1"/>
  <c r="N28" i="344"/>
  <c r="O28" i="344"/>
  <c r="CO23" i="342"/>
  <c r="CN23" i="342"/>
  <c r="CL23" i="342"/>
  <c r="CK23" i="342"/>
  <c r="CI23" i="342"/>
  <c r="CH23" i="342"/>
  <c r="CF23" i="342"/>
  <c r="CE23" i="342"/>
  <c r="CC23" i="342"/>
  <c r="CB23" i="342"/>
  <c r="BZ23" i="342"/>
  <c r="BY23" i="342"/>
  <c r="BW23" i="342"/>
  <c r="BV23" i="342"/>
  <c r="BT23" i="342"/>
  <c r="BS23" i="342"/>
  <c r="BH23" i="342"/>
  <c r="BG23" i="342"/>
  <c r="BF23" i="342"/>
  <c r="BE23" i="342"/>
  <c r="BD23" i="342"/>
  <c r="BC23" i="342"/>
  <c r="BB23" i="342"/>
  <c r="BA23" i="342"/>
  <c r="AZ23" i="342"/>
  <c r="AY23" i="342"/>
  <c r="AX23" i="342"/>
  <c r="AW23" i="342"/>
  <c r="AV23" i="342"/>
  <c r="AK23" i="342"/>
  <c r="AJ23" i="342"/>
  <c r="AI23" i="342"/>
  <c r="AH23" i="342"/>
  <c r="AG23" i="342"/>
  <c r="AF23" i="342"/>
  <c r="AE23" i="342"/>
  <c r="AD23" i="342"/>
  <c r="AC23" i="342"/>
  <c r="AB23" i="342"/>
  <c r="AA23" i="342"/>
  <c r="Z23" i="342"/>
  <c r="Y23" i="342"/>
  <c r="X23" i="342"/>
  <c r="T23" i="342"/>
  <c r="U23" i="342" s="1"/>
  <c r="CO20" i="342"/>
  <c r="CN20" i="342"/>
  <c r="CL20" i="342"/>
  <c r="CK20" i="342"/>
  <c r="CI20" i="342"/>
  <c r="CH20" i="342"/>
  <c r="CF20" i="342"/>
  <c r="CE20" i="342"/>
  <c r="CC20" i="342"/>
  <c r="CB20" i="342"/>
  <c r="BZ20" i="342"/>
  <c r="BY20" i="342"/>
  <c r="BW20" i="342"/>
  <c r="BV20" i="342"/>
  <c r="BT20" i="342"/>
  <c r="BS20" i="342"/>
  <c r="BH20" i="342"/>
  <c r="BG20" i="342"/>
  <c r="BF20" i="342"/>
  <c r="BE20" i="342"/>
  <c r="BD20" i="342"/>
  <c r="BC20" i="342"/>
  <c r="BB20" i="342"/>
  <c r="BA20" i="342"/>
  <c r="AZ20" i="342"/>
  <c r="AY20" i="342"/>
  <c r="AX20" i="342"/>
  <c r="AW20" i="342"/>
  <c r="AV20" i="342"/>
  <c r="AK20" i="342"/>
  <c r="AJ20" i="342"/>
  <c r="AI20" i="342"/>
  <c r="AH20" i="342"/>
  <c r="AG20" i="342"/>
  <c r="AF20" i="342"/>
  <c r="AE20" i="342"/>
  <c r="AD20" i="342"/>
  <c r="AC20" i="342"/>
  <c r="AB20" i="342"/>
  <c r="AA20" i="342"/>
  <c r="Z20" i="342"/>
  <c r="Y20" i="342"/>
  <c r="X20" i="342"/>
  <c r="T20" i="342"/>
  <c r="U20" i="342" s="1"/>
  <c r="CO13" i="342"/>
  <c r="CN13" i="342"/>
  <c r="CL13" i="342"/>
  <c r="CK13" i="342"/>
  <c r="CI13" i="342"/>
  <c r="CH13" i="342"/>
  <c r="CF13" i="342"/>
  <c r="CE13" i="342"/>
  <c r="CC13" i="342"/>
  <c r="CB13" i="342"/>
  <c r="BZ13" i="342"/>
  <c r="BY13" i="342"/>
  <c r="BW13" i="342"/>
  <c r="BV13" i="342"/>
  <c r="BT13" i="342"/>
  <c r="BS13" i="342"/>
  <c r="BH13" i="342"/>
  <c r="BG13" i="342"/>
  <c r="BF13" i="342"/>
  <c r="BE13" i="342"/>
  <c r="BD13" i="342"/>
  <c r="BC13" i="342"/>
  <c r="BB13" i="342"/>
  <c r="BA13" i="342"/>
  <c r="AZ13" i="342"/>
  <c r="AY13" i="342"/>
  <c r="AX13" i="342"/>
  <c r="AW13" i="342"/>
  <c r="AV13" i="342"/>
  <c r="AK13" i="342"/>
  <c r="AJ13" i="342"/>
  <c r="AI13" i="342"/>
  <c r="AH13" i="342"/>
  <c r="AG13" i="342"/>
  <c r="AF13" i="342"/>
  <c r="AE13" i="342"/>
  <c r="AD13" i="342"/>
  <c r="AC13" i="342"/>
  <c r="AB13" i="342"/>
  <c r="AA13" i="342"/>
  <c r="Z13" i="342"/>
  <c r="Y13" i="342"/>
  <c r="X13" i="342"/>
  <c r="T13" i="342"/>
  <c r="U13" i="342" s="1"/>
  <c r="BH9" i="356"/>
  <c r="BH12" i="356"/>
  <c r="BH13" i="356"/>
  <c r="BH14" i="356"/>
  <c r="BH16" i="356"/>
  <c r="BH9" i="377"/>
  <c r="BH21" i="377"/>
  <c r="BH22" i="377"/>
  <c r="BH23" i="377"/>
  <c r="AJ9" i="377"/>
  <c r="AJ21" i="377"/>
  <c r="AJ22" i="377"/>
  <c r="AJ23" i="377"/>
  <c r="BH9" i="344"/>
  <c r="BH27" i="344"/>
  <c r="BG9" i="356"/>
  <c r="BP9" i="356" s="1"/>
  <c r="BG12" i="356"/>
  <c r="BG13" i="356"/>
  <c r="BG14" i="356"/>
  <c r="BG16" i="356"/>
  <c r="AI9" i="356"/>
  <c r="AI12" i="356"/>
  <c r="AI13" i="356"/>
  <c r="AI14" i="356"/>
  <c r="AI16" i="356"/>
  <c r="BG9" i="377"/>
  <c r="BG21" i="377"/>
  <c r="BG22" i="377"/>
  <c r="BP22" i="377" s="1"/>
  <c r="BG23" i="377"/>
  <c r="AI9" i="377"/>
  <c r="AI21" i="377"/>
  <c r="AI22" i="377"/>
  <c r="AR22" i="377" s="1"/>
  <c r="AI23" i="377"/>
  <c r="AR23" i="377" s="1"/>
  <c r="BG9" i="344"/>
  <c r="BG27" i="344"/>
  <c r="BF9" i="356"/>
  <c r="BF12" i="356"/>
  <c r="BF13" i="356"/>
  <c r="BF14" i="356"/>
  <c r="BF16" i="356"/>
  <c r="AH9" i="356"/>
  <c r="AH12" i="356"/>
  <c r="AH13" i="356"/>
  <c r="AH14" i="356"/>
  <c r="AH16" i="356"/>
  <c r="BF9" i="377"/>
  <c r="BF21" i="377"/>
  <c r="BF22" i="377"/>
  <c r="BF23" i="377"/>
  <c r="AH9" i="377"/>
  <c r="AH21" i="377"/>
  <c r="AH22" i="377"/>
  <c r="AH23" i="377"/>
  <c r="BF9" i="344"/>
  <c r="BF27" i="344"/>
  <c r="AH9" i="344"/>
  <c r="AH27" i="344"/>
  <c r="BE9" i="356"/>
  <c r="BE12" i="356"/>
  <c r="BE13" i="356"/>
  <c r="BE14" i="356"/>
  <c r="BE16" i="356"/>
  <c r="AG9" i="356"/>
  <c r="AG12" i="356"/>
  <c r="AG13" i="356"/>
  <c r="AG14" i="356"/>
  <c r="AG16" i="356"/>
  <c r="BE9" i="377"/>
  <c r="BE21" i="377"/>
  <c r="BE22" i="377"/>
  <c r="BE23" i="377"/>
  <c r="AG9" i="377"/>
  <c r="AG21" i="377"/>
  <c r="AG22" i="377"/>
  <c r="AG23" i="377"/>
  <c r="BE9" i="344"/>
  <c r="BE27" i="344"/>
  <c r="AG9" i="344"/>
  <c r="AG27" i="344"/>
  <c r="BD9" i="356"/>
  <c r="BD12" i="356"/>
  <c r="BD13" i="356"/>
  <c r="BD14" i="356"/>
  <c r="BD16" i="356"/>
  <c r="AF9" i="356"/>
  <c r="AF12" i="356"/>
  <c r="AF13" i="356"/>
  <c r="AF14" i="356"/>
  <c r="AF16" i="356"/>
  <c r="BD9" i="377"/>
  <c r="BD21" i="377"/>
  <c r="BD22" i="377"/>
  <c r="BD23" i="377"/>
  <c r="AF9" i="377"/>
  <c r="AF21" i="377"/>
  <c r="AF22" i="377"/>
  <c r="AF23" i="377"/>
  <c r="BD9" i="344"/>
  <c r="BD27" i="344"/>
  <c r="AF9" i="344"/>
  <c r="AF27" i="344"/>
  <c r="BC9" i="356"/>
  <c r="BC12" i="356"/>
  <c r="BC13" i="356"/>
  <c r="BC14" i="356"/>
  <c r="BC16" i="356"/>
  <c r="AE9" i="356"/>
  <c r="AE12" i="356"/>
  <c r="AE13" i="356"/>
  <c r="AE14" i="356"/>
  <c r="AE16" i="356"/>
  <c r="BC9" i="377"/>
  <c r="BC21" i="377"/>
  <c r="BC22" i="377"/>
  <c r="BC23" i="377"/>
  <c r="AE9" i="377"/>
  <c r="AE21" i="377"/>
  <c r="AE22" i="377"/>
  <c r="AE23" i="377"/>
  <c r="BC9" i="344"/>
  <c r="BC27" i="344"/>
  <c r="AE9" i="344"/>
  <c r="AE27" i="344"/>
  <c r="AP27" i="344" s="1"/>
  <c r="BB9" i="356"/>
  <c r="BB12" i="356"/>
  <c r="BB13" i="356"/>
  <c r="BB14" i="356"/>
  <c r="BB16" i="356"/>
  <c r="AD9" i="356"/>
  <c r="AD12" i="356"/>
  <c r="AD13" i="356"/>
  <c r="AD14" i="356"/>
  <c r="AD16" i="356"/>
  <c r="BB9" i="377"/>
  <c r="BB21" i="377"/>
  <c r="BB22" i="377"/>
  <c r="BB23" i="377"/>
  <c r="AD9" i="377"/>
  <c r="AD21" i="377"/>
  <c r="AD22" i="377"/>
  <c r="AD23" i="377"/>
  <c r="BB9" i="344"/>
  <c r="BB27" i="344"/>
  <c r="AD9" i="344"/>
  <c r="AD27" i="344"/>
  <c r="BA9" i="356"/>
  <c r="BA12" i="356"/>
  <c r="BA13" i="356"/>
  <c r="BA14" i="356"/>
  <c r="BA16" i="356"/>
  <c r="BM16" i="356" s="1"/>
  <c r="AC9" i="356"/>
  <c r="AC12" i="356"/>
  <c r="AC13" i="356"/>
  <c r="AC14" i="356"/>
  <c r="AC16" i="356"/>
  <c r="BA9" i="377"/>
  <c r="BA21" i="377"/>
  <c r="BA22" i="377"/>
  <c r="BM22" i="377" s="1"/>
  <c r="BA23" i="377"/>
  <c r="AC9" i="377"/>
  <c r="AC21" i="377"/>
  <c r="AC22" i="377"/>
  <c r="AC23" i="377"/>
  <c r="BA9" i="344"/>
  <c r="BA27" i="344"/>
  <c r="AC9" i="344"/>
  <c r="AC27" i="344"/>
  <c r="AZ9" i="356"/>
  <c r="AZ12" i="356"/>
  <c r="AZ13" i="356"/>
  <c r="AZ14" i="356"/>
  <c r="AZ16" i="356"/>
  <c r="AB9" i="356"/>
  <c r="AB12" i="356"/>
  <c r="AB13" i="356"/>
  <c r="AB14" i="356"/>
  <c r="AB16" i="356"/>
  <c r="AZ9" i="377"/>
  <c r="AZ21" i="377"/>
  <c r="AZ22" i="377"/>
  <c r="AZ23" i="377"/>
  <c r="AB9" i="377"/>
  <c r="AB21" i="377"/>
  <c r="AB22" i="377"/>
  <c r="AB23" i="377"/>
  <c r="AZ9" i="344"/>
  <c r="AZ27" i="344"/>
  <c r="AB9" i="344"/>
  <c r="AB27" i="344"/>
  <c r="AY9" i="356"/>
  <c r="AY12" i="356"/>
  <c r="AY13" i="356"/>
  <c r="AY14" i="356"/>
  <c r="AY16" i="356"/>
  <c r="AA9" i="356"/>
  <c r="AA12" i="356"/>
  <c r="AA13" i="356"/>
  <c r="AA14" i="356"/>
  <c r="AA16" i="356"/>
  <c r="AY9" i="377"/>
  <c r="AY21" i="377"/>
  <c r="AY22" i="377"/>
  <c r="BL22" i="377" s="1"/>
  <c r="AY23" i="377"/>
  <c r="BL23" i="377" s="1"/>
  <c r="AA9" i="377"/>
  <c r="AA21" i="377"/>
  <c r="AA22" i="377"/>
  <c r="AA23" i="377"/>
  <c r="AY9" i="344"/>
  <c r="AY27" i="344"/>
  <c r="AA9" i="344"/>
  <c r="AA27" i="344"/>
  <c r="AN27" i="344" s="1"/>
  <c r="AX9" i="356"/>
  <c r="AX12" i="356"/>
  <c r="AX13" i="356"/>
  <c r="AX14" i="356"/>
  <c r="AX16" i="356"/>
  <c r="Z9" i="356"/>
  <c r="Z12" i="356"/>
  <c r="Z13" i="356"/>
  <c r="Z14" i="356"/>
  <c r="Z16" i="356"/>
  <c r="AX9" i="377"/>
  <c r="AX21" i="377"/>
  <c r="AX22" i="377"/>
  <c r="AX23" i="377"/>
  <c r="Z9" i="377"/>
  <c r="Z21" i="377"/>
  <c r="Z22" i="377"/>
  <c r="Z23" i="377"/>
  <c r="AX9" i="344"/>
  <c r="AX27" i="344"/>
  <c r="Z9" i="344"/>
  <c r="Z27" i="344"/>
  <c r="AW9" i="356"/>
  <c r="AW12" i="356"/>
  <c r="AW13" i="356"/>
  <c r="AW14" i="356"/>
  <c r="AW16" i="356"/>
  <c r="AW9" i="377"/>
  <c r="AW21" i="377"/>
  <c r="AW22" i="377"/>
  <c r="AW23" i="377"/>
  <c r="Y9" i="377"/>
  <c r="Y21" i="377"/>
  <c r="Y22" i="377"/>
  <c r="Y23" i="377"/>
  <c r="AW9" i="344"/>
  <c r="AW27" i="344"/>
  <c r="AV9" i="356"/>
  <c r="AV12" i="356"/>
  <c r="AV13" i="356"/>
  <c r="AV14" i="356"/>
  <c r="AV16" i="356"/>
  <c r="BQ16" i="356" s="1"/>
  <c r="AV9" i="377"/>
  <c r="AV21" i="377"/>
  <c r="AV22" i="377"/>
  <c r="AV23" i="377"/>
  <c r="BQ23" i="377" s="1"/>
  <c r="AV9" i="344"/>
  <c r="AV27" i="344"/>
  <c r="AJ9" i="356"/>
  <c r="AJ12" i="356"/>
  <c r="AJ13" i="356"/>
  <c r="AJ14" i="356"/>
  <c r="AJ16" i="356"/>
  <c r="Y9" i="356"/>
  <c r="Y12" i="356"/>
  <c r="Y13" i="356"/>
  <c r="Y14" i="356"/>
  <c r="Y16" i="356"/>
  <c r="Y9" i="344"/>
  <c r="AM9" i="344" s="1"/>
  <c r="Y27" i="344"/>
  <c r="AV9" i="355"/>
  <c r="AV11" i="355"/>
  <c r="AV12" i="355"/>
  <c r="AV13" i="355"/>
  <c r="AV16" i="355"/>
  <c r="BQ16" i="355" s="1"/>
  <c r="AV9" i="376"/>
  <c r="AV15" i="376"/>
  <c r="AV16" i="376"/>
  <c r="BQ16" i="376" s="1"/>
  <c r="AV17" i="376"/>
  <c r="AV18" i="376"/>
  <c r="BQ18" i="376" s="1"/>
  <c r="AV23" i="376"/>
  <c r="AV9" i="343"/>
  <c r="AV10" i="343"/>
  <c r="AV16" i="343"/>
  <c r="AV17" i="343"/>
  <c r="AV18" i="343"/>
  <c r="AV19" i="343"/>
  <c r="AV26" i="343"/>
  <c r="AV27" i="343"/>
  <c r="BG9" i="355"/>
  <c r="BH9" i="355"/>
  <c r="BG11" i="355"/>
  <c r="BH11" i="355"/>
  <c r="BG12" i="355"/>
  <c r="BH12" i="355"/>
  <c r="BG13" i="355"/>
  <c r="BH13" i="355"/>
  <c r="BG16" i="355"/>
  <c r="BH16" i="355"/>
  <c r="AI9" i="355"/>
  <c r="AJ9" i="355"/>
  <c r="AI11" i="355"/>
  <c r="AJ11" i="355"/>
  <c r="AI12" i="355"/>
  <c r="AJ12" i="355"/>
  <c r="AI13" i="355"/>
  <c r="AJ13" i="355"/>
  <c r="AI16" i="355"/>
  <c r="AJ16" i="355"/>
  <c r="BG9" i="376"/>
  <c r="BH9" i="376"/>
  <c r="BG15" i="376"/>
  <c r="BH15" i="376"/>
  <c r="BG16" i="376"/>
  <c r="BH16" i="376"/>
  <c r="BG17" i="376"/>
  <c r="BH17" i="376"/>
  <c r="BG18" i="376"/>
  <c r="BH18" i="376"/>
  <c r="BG23" i="376"/>
  <c r="BH23" i="376"/>
  <c r="AI9" i="376"/>
  <c r="AJ9" i="376"/>
  <c r="AI15" i="376"/>
  <c r="AJ15" i="376"/>
  <c r="AI16" i="376"/>
  <c r="AJ16" i="376"/>
  <c r="AI17" i="376"/>
  <c r="AJ17" i="376"/>
  <c r="AI18" i="376"/>
  <c r="AJ18" i="376"/>
  <c r="AI23" i="376"/>
  <c r="AJ23" i="376"/>
  <c r="BG9" i="343"/>
  <c r="BH9" i="343"/>
  <c r="BG10" i="343"/>
  <c r="BH10" i="343"/>
  <c r="BG16" i="343"/>
  <c r="BH16" i="343"/>
  <c r="BG17" i="343"/>
  <c r="BH17" i="343"/>
  <c r="BG18" i="343"/>
  <c r="BH18" i="343"/>
  <c r="BG19" i="343"/>
  <c r="BH19" i="343"/>
  <c r="BG26" i="343"/>
  <c r="BH26" i="343"/>
  <c r="BG27" i="343"/>
  <c r="BH27" i="343"/>
  <c r="BE9" i="355"/>
  <c r="BF9" i="355"/>
  <c r="BE11" i="355"/>
  <c r="BF11" i="355"/>
  <c r="BE12" i="355"/>
  <c r="BF12" i="355"/>
  <c r="BE13" i="355"/>
  <c r="BF13" i="355"/>
  <c r="BE16" i="355"/>
  <c r="BF16" i="355"/>
  <c r="AG9" i="355"/>
  <c r="AH9" i="355"/>
  <c r="AG11" i="355"/>
  <c r="AH11" i="355"/>
  <c r="AG12" i="355"/>
  <c r="AH12" i="355"/>
  <c r="AG13" i="355"/>
  <c r="AH13" i="355"/>
  <c r="AG16" i="355"/>
  <c r="AH16" i="355"/>
  <c r="BE9" i="376"/>
  <c r="BF9" i="376"/>
  <c r="BE15" i="376"/>
  <c r="BF15" i="376"/>
  <c r="BE16" i="376"/>
  <c r="BF16" i="376"/>
  <c r="BE17" i="376"/>
  <c r="BF17" i="376"/>
  <c r="BE18" i="376"/>
  <c r="BF18" i="376"/>
  <c r="BE23" i="376"/>
  <c r="BF23" i="376"/>
  <c r="AG9" i="376"/>
  <c r="AH9" i="376"/>
  <c r="AG15" i="376"/>
  <c r="AH15" i="376"/>
  <c r="AG16" i="376"/>
  <c r="AH16" i="376"/>
  <c r="AG17" i="376"/>
  <c r="AH17" i="376"/>
  <c r="AG18" i="376"/>
  <c r="AH18" i="376"/>
  <c r="AG23" i="376"/>
  <c r="AH23" i="376"/>
  <c r="BE9" i="343"/>
  <c r="BF9" i="343"/>
  <c r="BE10" i="343"/>
  <c r="BF10" i="343"/>
  <c r="BE16" i="343"/>
  <c r="BF16" i="343"/>
  <c r="BE17" i="343"/>
  <c r="BF17" i="343"/>
  <c r="BE18" i="343"/>
  <c r="BF18" i="343"/>
  <c r="BE19" i="343"/>
  <c r="BF19" i="343"/>
  <c r="BE26" i="343"/>
  <c r="BF26" i="343"/>
  <c r="BE27" i="343"/>
  <c r="BF27" i="343"/>
  <c r="AG9" i="343"/>
  <c r="AH9" i="343"/>
  <c r="AG10" i="343"/>
  <c r="AH10" i="343"/>
  <c r="AG16" i="343"/>
  <c r="AH16" i="343"/>
  <c r="AG17" i="343"/>
  <c r="AH17" i="343"/>
  <c r="AG18" i="343"/>
  <c r="AH18" i="343"/>
  <c r="AG19" i="343"/>
  <c r="AH19" i="343"/>
  <c r="AG26" i="343"/>
  <c r="AH26" i="343"/>
  <c r="AG27" i="343"/>
  <c r="AH27" i="343"/>
  <c r="BC9" i="355"/>
  <c r="BD9" i="355"/>
  <c r="BC11" i="355"/>
  <c r="BD11" i="355"/>
  <c r="BC12" i="355"/>
  <c r="BD12" i="355"/>
  <c r="BC13" i="355"/>
  <c r="BD13" i="355"/>
  <c r="BC16" i="355"/>
  <c r="BD16" i="355"/>
  <c r="AE9" i="355"/>
  <c r="AF9" i="355"/>
  <c r="AE11" i="355"/>
  <c r="AF11" i="355"/>
  <c r="AE12" i="355"/>
  <c r="AF12" i="355"/>
  <c r="AE13" i="355"/>
  <c r="AF13" i="355"/>
  <c r="AE16" i="355"/>
  <c r="AF16" i="355"/>
  <c r="BC9" i="376"/>
  <c r="BD9" i="376"/>
  <c r="BC15" i="376"/>
  <c r="BD15" i="376"/>
  <c r="BC16" i="376"/>
  <c r="BD16" i="376"/>
  <c r="BC17" i="376"/>
  <c r="BD17" i="376"/>
  <c r="BC18" i="376"/>
  <c r="BD18" i="376"/>
  <c r="BC23" i="376"/>
  <c r="BD23" i="376"/>
  <c r="AE9" i="376"/>
  <c r="AF9" i="376"/>
  <c r="AE15" i="376"/>
  <c r="AF15" i="376"/>
  <c r="AE16" i="376"/>
  <c r="AF16" i="376"/>
  <c r="AE17" i="376"/>
  <c r="AF17" i="376"/>
  <c r="AE18" i="376"/>
  <c r="AF18" i="376"/>
  <c r="AE23" i="376"/>
  <c r="AF23" i="376"/>
  <c r="BC9" i="343"/>
  <c r="BD9" i="343"/>
  <c r="BC10" i="343"/>
  <c r="BD10" i="343"/>
  <c r="BC16" i="343"/>
  <c r="BD16" i="343"/>
  <c r="BC17" i="343"/>
  <c r="BD17" i="343"/>
  <c r="BC18" i="343"/>
  <c r="BD18" i="343"/>
  <c r="BC19" i="343"/>
  <c r="BD19" i="343"/>
  <c r="BC26" i="343"/>
  <c r="BD26" i="343"/>
  <c r="BC27" i="343"/>
  <c r="BD27" i="343"/>
  <c r="AE9" i="343"/>
  <c r="AF9" i="343"/>
  <c r="AE10" i="343"/>
  <c r="AF10" i="343"/>
  <c r="AE16" i="343"/>
  <c r="AF16" i="343"/>
  <c r="AE17" i="343"/>
  <c r="AF17" i="343"/>
  <c r="AE18" i="343"/>
  <c r="AF18" i="343"/>
  <c r="AE19" i="343"/>
  <c r="AF19" i="343"/>
  <c r="AE26" i="343"/>
  <c r="AF26" i="343"/>
  <c r="AE27" i="343"/>
  <c r="AF27" i="343"/>
  <c r="BA9" i="355"/>
  <c r="BB9" i="355"/>
  <c r="BA11" i="355"/>
  <c r="BB11" i="355"/>
  <c r="BA12" i="355"/>
  <c r="BB12" i="355"/>
  <c r="BA13" i="355"/>
  <c r="BB13" i="355"/>
  <c r="BA16" i="355"/>
  <c r="BB16" i="355"/>
  <c r="AC9" i="355"/>
  <c r="AD9" i="355"/>
  <c r="AC11" i="355"/>
  <c r="AD11" i="355"/>
  <c r="AC12" i="355"/>
  <c r="AD12" i="355"/>
  <c r="AC13" i="355"/>
  <c r="AD13" i="355"/>
  <c r="AC16" i="355"/>
  <c r="AD16" i="355"/>
  <c r="BA9" i="376"/>
  <c r="BB9" i="376"/>
  <c r="BA15" i="376"/>
  <c r="BB15" i="376"/>
  <c r="BA16" i="376"/>
  <c r="BB16" i="376"/>
  <c r="BA17" i="376"/>
  <c r="BB17" i="376"/>
  <c r="BA18" i="376"/>
  <c r="BB18" i="376"/>
  <c r="BA23" i="376"/>
  <c r="BB23" i="376"/>
  <c r="AC9" i="376"/>
  <c r="AD9" i="376"/>
  <c r="AC15" i="376"/>
  <c r="AO15" i="376" s="1"/>
  <c r="AD15" i="376"/>
  <c r="AC16" i="376"/>
  <c r="AO16" i="376" s="1"/>
  <c r="AD16" i="376"/>
  <c r="AC17" i="376"/>
  <c r="AD17" i="376"/>
  <c r="AC18" i="376"/>
  <c r="AO18" i="376" s="1"/>
  <c r="AD18" i="376"/>
  <c r="AC23" i="376"/>
  <c r="AD23" i="376"/>
  <c r="BA9" i="343"/>
  <c r="BB9" i="343"/>
  <c r="BA10" i="343"/>
  <c r="BB10" i="343"/>
  <c r="BA16" i="343"/>
  <c r="BB16" i="343"/>
  <c r="BA17" i="343"/>
  <c r="BB17" i="343"/>
  <c r="BA18" i="343"/>
  <c r="BB18" i="343"/>
  <c r="BA19" i="343"/>
  <c r="BB19" i="343"/>
  <c r="BA26" i="343"/>
  <c r="BB26" i="343"/>
  <c r="BA27" i="343"/>
  <c r="BB27" i="343"/>
  <c r="AC9" i="343"/>
  <c r="AD9" i="343"/>
  <c r="AC10" i="343"/>
  <c r="AD10" i="343"/>
  <c r="AC16" i="343"/>
  <c r="AD16" i="343"/>
  <c r="AC17" i="343"/>
  <c r="AD17" i="343"/>
  <c r="AC18" i="343"/>
  <c r="AD18" i="343"/>
  <c r="AC19" i="343"/>
  <c r="AD19" i="343"/>
  <c r="AC26" i="343"/>
  <c r="AD26" i="343"/>
  <c r="AC27" i="343"/>
  <c r="AD27" i="343"/>
  <c r="AY9" i="355"/>
  <c r="AZ9" i="355"/>
  <c r="AY11" i="355"/>
  <c r="AZ11" i="355"/>
  <c r="AY12" i="355"/>
  <c r="AZ12" i="355"/>
  <c r="AY13" i="355"/>
  <c r="AZ13" i="355"/>
  <c r="AY16" i="355"/>
  <c r="AZ16" i="355"/>
  <c r="AA9" i="355"/>
  <c r="AB9" i="355"/>
  <c r="AA11" i="355"/>
  <c r="AB11" i="355"/>
  <c r="AA12" i="355"/>
  <c r="AB12" i="355"/>
  <c r="AA13" i="355"/>
  <c r="AB13" i="355"/>
  <c r="AA16" i="355"/>
  <c r="AB16" i="355"/>
  <c r="AY9" i="376"/>
  <c r="AZ9" i="376"/>
  <c r="AY15" i="376"/>
  <c r="AZ15" i="376"/>
  <c r="AY16" i="376"/>
  <c r="AZ16" i="376"/>
  <c r="AY17" i="376"/>
  <c r="AZ17" i="376"/>
  <c r="AY18" i="376"/>
  <c r="AZ18" i="376"/>
  <c r="AY23" i="376"/>
  <c r="AZ23" i="376"/>
  <c r="AA9" i="376"/>
  <c r="AB9" i="376"/>
  <c r="AA15" i="376"/>
  <c r="AB15" i="376"/>
  <c r="AA16" i="376"/>
  <c r="AN16" i="376" s="1"/>
  <c r="AB16" i="376"/>
  <c r="AA17" i="376"/>
  <c r="AB17" i="376"/>
  <c r="AA18" i="376"/>
  <c r="AB18" i="376"/>
  <c r="AA23" i="376"/>
  <c r="AB23" i="376"/>
  <c r="AY9" i="343"/>
  <c r="AZ9" i="343"/>
  <c r="AY10" i="343"/>
  <c r="AZ10" i="343"/>
  <c r="AZ16" i="343"/>
  <c r="AY17" i="343"/>
  <c r="AZ17" i="343"/>
  <c r="AY18" i="343"/>
  <c r="AZ18" i="343"/>
  <c r="AY19" i="343"/>
  <c r="AZ19" i="343"/>
  <c r="AY26" i="343"/>
  <c r="AZ26" i="343"/>
  <c r="AY27" i="343"/>
  <c r="AZ27" i="343"/>
  <c r="AA9" i="343"/>
  <c r="AB9" i="343"/>
  <c r="AA10" i="343"/>
  <c r="AB10" i="343"/>
  <c r="AA16" i="343"/>
  <c r="AB16" i="343"/>
  <c r="AA17" i="343"/>
  <c r="AB17" i="343"/>
  <c r="AA18" i="343"/>
  <c r="AB18" i="343"/>
  <c r="AA19" i="343"/>
  <c r="AB19" i="343"/>
  <c r="AA26" i="343"/>
  <c r="AB26" i="343"/>
  <c r="AA27" i="343"/>
  <c r="AB27" i="343"/>
  <c r="AW9" i="355"/>
  <c r="AX9" i="355"/>
  <c r="AW11" i="355"/>
  <c r="AX11" i="355"/>
  <c r="AW12" i="355"/>
  <c r="AX12" i="355"/>
  <c r="AW13" i="355"/>
  <c r="AX13" i="355"/>
  <c r="AW16" i="355"/>
  <c r="AX16" i="355"/>
  <c r="Y9" i="355"/>
  <c r="Z9" i="355"/>
  <c r="Y11" i="355"/>
  <c r="Z11" i="355"/>
  <c r="Y12" i="355"/>
  <c r="Z12" i="355"/>
  <c r="Y13" i="355"/>
  <c r="Z13" i="355"/>
  <c r="Y16" i="355"/>
  <c r="Z16" i="355"/>
  <c r="AW9" i="376"/>
  <c r="AX9" i="376"/>
  <c r="AW15" i="376"/>
  <c r="AX15" i="376"/>
  <c r="AW16" i="376"/>
  <c r="AX16" i="376"/>
  <c r="AW17" i="376"/>
  <c r="AX17" i="376"/>
  <c r="AW18" i="376"/>
  <c r="AX18" i="376"/>
  <c r="AW23" i="376"/>
  <c r="AX23" i="376"/>
  <c r="Y9" i="376"/>
  <c r="Z9" i="376"/>
  <c r="Y15" i="376"/>
  <c r="Z15" i="376"/>
  <c r="Y16" i="376"/>
  <c r="Z16" i="376"/>
  <c r="Y17" i="376"/>
  <c r="Z17" i="376"/>
  <c r="Y18" i="376"/>
  <c r="Z18" i="376"/>
  <c r="Y23" i="376"/>
  <c r="Z23" i="376"/>
  <c r="AW9" i="343"/>
  <c r="AX9" i="343"/>
  <c r="AW10" i="343"/>
  <c r="AX10" i="343"/>
  <c r="AW16" i="343"/>
  <c r="AX16" i="343"/>
  <c r="AW17" i="343"/>
  <c r="AX17" i="343"/>
  <c r="AW18" i="343"/>
  <c r="AX18" i="343"/>
  <c r="AW19" i="343"/>
  <c r="AX19" i="343"/>
  <c r="AW26" i="343"/>
  <c r="AX26" i="343"/>
  <c r="AW27" i="343"/>
  <c r="AX27" i="343"/>
  <c r="Y9" i="343"/>
  <c r="Z9" i="343"/>
  <c r="Y10" i="343"/>
  <c r="Z10" i="343"/>
  <c r="Y16" i="343"/>
  <c r="Z16" i="343"/>
  <c r="Y17" i="343"/>
  <c r="Z17" i="343"/>
  <c r="Y18" i="343"/>
  <c r="Z18" i="343"/>
  <c r="Y19" i="343"/>
  <c r="Z19" i="343"/>
  <c r="Y26" i="343"/>
  <c r="Z26" i="343"/>
  <c r="Y27" i="343"/>
  <c r="Z27" i="343"/>
  <c r="AV9" i="345"/>
  <c r="AV11" i="345"/>
  <c r="AV13" i="345"/>
  <c r="AV10" i="345"/>
  <c r="AV17" i="345"/>
  <c r="AK9" i="345"/>
  <c r="X9" i="345"/>
  <c r="AK11" i="345"/>
  <c r="X11" i="345"/>
  <c r="AK13" i="345"/>
  <c r="X13" i="345"/>
  <c r="AK10" i="345"/>
  <c r="X10" i="345"/>
  <c r="AK17" i="345"/>
  <c r="X17" i="345"/>
  <c r="AV9" i="354"/>
  <c r="AV10" i="354"/>
  <c r="BQ10" i="354" s="1"/>
  <c r="AV13" i="354"/>
  <c r="AV14" i="354"/>
  <c r="BQ14" i="354" s="1"/>
  <c r="AV15" i="354"/>
  <c r="AV16" i="354"/>
  <c r="AV17" i="354"/>
  <c r="AV18" i="354"/>
  <c r="AV9" i="363"/>
  <c r="AV12" i="363"/>
  <c r="AV14" i="363"/>
  <c r="AV15" i="363"/>
  <c r="AV16" i="363"/>
  <c r="AV17" i="363"/>
  <c r="AV18" i="363"/>
  <c r="AV22" i="363"/>
  <c r="AV23" i="363"/>
  <c r="AV24" i="363"/>
  <c r="AK9" i="363"/>
  <c r="X9" i="363"/>
  <c r="AK12" i="363"/>
  <c r="X12" i="363"/>
  <c r="AK14" i="363"/>
  <c r="X14" i="363"/>
  <c r="AK15" i="363"/>
  <c r="X15" i="363"/>
  <c r="AK16" i="363"/>
  <c r="X16" i="363"/>
  <c r="AK17" i="363"/>
  <c r="X17" i="363"/>
  <c r="AK18" i="363"/>
  <c r="X18" i="363"/>
  <c r="AK22" i="363"/>
  <c r="X22" i="363"/>
  <c r="AK23" i="363"/>
  <c r="X23" i="363"/>
  <c r="AK24" i="363"/>
  <c r="X24" i="363"/>
  <c r="AV9" i="366"/>
  <c r="AV10" i="366"/>
  <c r="AV11" i="366"/>
  <c r="AV12" i="366"/>
  <c r="AV13" i="366"/>
  <c r="AV14" i="366"/>
  <c r="AV15" i="366"/>
  <c r="AV16" i="366"/>
  <c r="AV17" i="366"/>
  <c r="AV18" i="366"/>
  <c r="AV19" i="366"/>
  <c r="AV28" i="366"/>
  <c r="AV9" i="342"/>
  <c r="AV10" i="342"/>
  <c r="AV12" i="342"/>
  <c r="AV14" i="342"/>
  <c r="AV15" i="342"/>
  <c r="AV16" i="342"/>
  <c r="BQ16" i="342" s="1"/>
  <c r="AV17" i="342"/>
  <c r="AV18" i="342"/>
  <c r="AV19" i="342"/>
  <c r="AV21" i="342"/>
  <c r="AV22" i="342"/>
  <c r="AV24" i="342"/>
  <c r="AV25" i="342"/>
  <c r="BQ25" i="342" s="1"/>
  <c r="AV9" i="357"/>
  <c r="BQ9" i="357" s="1"/>
  <c r="AV14" i="357"/>
  <c r="AV15" i="357"/>
  <c r="BQ15" i="357" s="1"/>
  <c r="AV16" i="357"/>
  <c r="AV17" i="357"/>
  <c r="AV18" i="357"/>
  <c r="AV21" i="357"/>
  <c r="AK9" i="357"/>
  <c r="X9" i="357"/>
  <c r="AK14" i="357"/>
  <c r="X14" i="357"/>
  <c r="AK15" i="357"/>
  <c r="X15" i="357"/>
  <c r="AK16" i="357"/>
  <c r="X16" i="357"/>
  <c r="AK17" i="357"/>
  <c r="X17" i="357"/>
  <c r="AK18" i="357"/>
  <c r="X18" i="357"/>
  <c r="AK21" i="357"/>
  <c r="X21" i="357"/>
  <c r="BG9" i="345"/>
  <c r="BH9" i="345"/>
  <c r="BG11" i="345"/>
  <c r="BH11" i="345"/>
  <c r="BG13" i="345"/>
  <c r="BH13" i="345"/>
  <c r="BG10" i="345"/>
  <c r="BH10" i="345"/>
  <c r="BG17" i="345"/>
  <c r="BH17" i="345"/>
  <c r="AI9" i="345"/>
  <c r="AJ9" i="345"/>
  <c r="AI11" i="345"/>
  <c r="AJ11" i="345"/>
  <c r="AI13" i="345"/>
  <c r="AJ13" i="345"/>
  <c r="AI10" i="345"/>
  <c r="AJ10" i="345"/>
  <c r="AI17" i="345"/>
  <c r="AJ17" i="345"/>
  <c r="BG9" i="354"/>
  <c r="BH9" i="354"/>
  <c r="BG10" i="354"/>
  <c r="BH10" i="354"/>
  <c r="BG13" i="354"/>
  <c r="BH13" i="354"/>
  <c r="BG14" i="354"/>
  <c r="BH14" i="354"/>
  <c r="BG15" i="354"/>
  <c r="BH15" i="354"/>
  <c r="BG16" i="354"/>
  <c r="BH16" i="354"/>
  <c r="BG17" i="354"/>
  <c r="BH17" i="354"/>
  <c r="BG18" i="354"/>
  <c r="BH18" i="354"/>
  <c r="AI9" i="354"/>
  <c r="AJ9" i="354"/>
  <c r="AI10" i="354"/>
  <c r="AJ10" i="354"/>
  <c r="AI13" i="354"/>
  <c r="AJ13" i="354"/>
  <c r="AI14" i="354"/>
  <c r="AJ14" i="354"/>
  <c r="AI15" i="354"/>
  <c r="AJ15" i="354"/>
  <c r="AI16" i="354"/>
  <c r="AJ16" i="354"/>
  <c r="AI17" i="354"/>
  <c r="AJ17" i="354"/>
  <c r="AI18" i="354"/>
  <c r="AJ18" i="354"/>
  <c r="BG9" i="363"/>
  <c r="BH9" i="363"/>
  <c r="BG12" i="363"/>
  <c r="BH12" i="363"/>
  <c r="BG14" i="363"/>
  <c r="BH14" i="363"/>
  <c r="BG15" i="363"/>
  <c r="BH15" i="363"/>
  <c r="BG16" i="363"/>
  <c r="BH16" i="363"/>
  <c r="BG17" i="363"/>
  <c r="BH17" i="363"/>
  <c r="BG18" i="363"/>
  <c r="BH18" i="363"/>
  <c r="BG22" i="363"/>
  <c r="BH22" i="363"/>
  <c r="BG23" i="363"/>
  <c r="BH23" i="363"/>
  <c r="BG24" i="363"/>
  <c r="BH24" i="363"/>
  <c r="AI9" i="363"/>
  <c r="AJ9" i="363"/>
  <c r="AI12" i="363"/>
  <c r="AJ12" i="363"/>
  <c r="AI14" i="363"/>
  <c r="AJ14" i="363"/>
  <c r="AI15" i="363"/>
  <c r="AJ15" i="363"/>
  <c r="AI16" i="363"/>
  <c r="AJ16" i="363"/>
  <c r="AI17" i="363"/>
  <c r="AJ17" i="363"/>
  <c r="AI18" i="363"/>
  <c r="AJ18" i="363"/>
  <c r="AI22" i="363"/>
  <c r="AJ22" i="363"/>
  <c r="AI23" i="363"/>
  <c r="AJ23" i="363"/>
  <c r="AI24" i="363"/>
  <c r="AJ24" i="363"/>
  <c r="BG9" i="366"/>
  <c r="BH9" i="366"/>
  <c r="BG10" i="366"/>
  <c r="BH10" i="366"/>
  <c r="BG11" i="366"/>
  <c r="BH11" i="366"/>
  <c r="BG12" i="366"/>
  <c r="BH12" i="366"/>
  <c r="BG13" i="366"/>
  <c r="BH13" i="366"/>
  <c r="BG14" i="366"/>
  <c r="BH14" i="366"/>
  <c r="BG15" i="366"/>
  <c r="BH15" i="366"/>
  <c r="BG16" i="366"/>
  <c r="BH16" i="366"/>
  <c r="BG17" i="366"/>
  <c r="BH17" i="366"/>
  <c r="BG18" i="366"/>
  <c r="BH18" i="366"/>
  <c r="BG19" i="366"/>
  <c r="BH19" i="366"/>
  <c r="BG28" i="366"/>
  <c r="BH28" i="366"/>
  <c r="AI9" i="366"/>
  <c r="AJ9" i="366"/>
  <c r="AI10" i="366"/>
  <c r="AJ10" i="366"/>
  <c r="AI11" i="366"/>
  <c r="AJ11" i="366"/>
  <c r="AI12" i="366"/>
  <c r="AJ12" i="366"/>
  <c r="AI13" i="366"/>
  <c r="AJ13" i="366"/>
  <c r="AI14" i="366"/>
  <c r="AJ14" i="366"/>
  <c r="AI15" i="366"/>
  <c r="AJ15" i="366"/>
  <c r="AI16" i="366"/>
  <c r="AJ16" i="366"/>
  <c r="AI17" i="366"/>
  <c r="AJ17" i="366"/>
  <c r="AI18" i="366"/>
  <c r="AJ18" i="366"/>
  <c r="AI19" i="366"/>
  <c r="AJ19" i="366"/>
  <c r="AI28" i="366"/>
  <c r="AJ28" i="366"/>
  <c r="BG9" i="342"/>
  <c r="BH9" i="342"/>
  <c r="BG10" i="342"/>
  <c r="BH10" i="342"/>
  <c r="BG12" i="342"/>
  <c r="BH12" i="342"/>
  <c r="BG14" i="342"/>
  <c r="BH14" i="342"/>
  <c r="BG15" i="342"/>
  <c r="BH15" i="342"/>
  <c r="BG16" i="342"/>
  <c r="BH16" i="342"/>
  <c r="BG17" i="342"/>
  <c r="BH17" i="342"/>
  <c r="BG18" i="342"/>
  <c r="BH18" i="342"/>
  <c r="BG19" i="342"/>
  <c r="BH19" i="342"/>
  <c r="BG21" i="342"/>
  <c r="BH21" i="342"/>
  <c r="BG22" i="342"/>
  <c r="BH22" i="342"/>
  <c r="BG24" i="342"/>
  <c r="BH24" i="342"/>
  <c r="BG25" i="342"/>
  <c r="BH25" i="342"/>
  <c r="AI9" i="342"/>
  <c r="AJ9" i="342"/>
  <c r="AI10" i="342"/>
  <c r="AJ10" i="342"/>
  <c r="AI12" i="342"/>
  <c r="AJ12" i="342"/>
  <c r="AI14" i="342"/>
  <c r="AJ14" i="342"/>
  <c r="AI15" i="342"/>
  <c r="AJ15" i="342"/>
  <c r="AI16" i="342"/>
  <c r="AJ16" i="342"/>
  <c r="AI17" i="342"/>
  <c r="AJ17" i="342"/>
  <c r="AI18" i="342"/>
  <c r="AJ18" i="342"/>
  <c r="AI19" i="342"/>
  <c r="AJ19" i="342"/>
  <c r="AI21" i="342"/>
  <c r="AJ21" i="342"/>
  <c r="AI22" i="342"/>
  <c r="AJ22" i="342"/>
  <c r="AI24" i="342"/>
  <c r="AJ24" i="342"/>
  <c r="AI25" i="342"/>
  <c r="AJ25" i="342"/>
  <c r="BG9" i="357"/>
  <c r="BH9" i="357"/>
  <c r="BG14" i="357"/>
  <c r="BH14" i="357"/>
  <c r="BG15" i="357"/>
  <c r="BH15" i="357"/>
  <c r="BG16" i="357"/>
  <c r="BH16" i="357"/>
  <c r="BG17" i="357"/>
  <c r="BH17" i="357"/>
  <c r="BG18" i="357"/>
  <c r="BH18" i="357"/>
  <c r="BG21" i="357"/>
  <c r="BH21" i="357"/>
  <c r="AI9" i="357"/>
  <c r="AJ9" i="357"/>
  <c r="AI14" i="357"/>
  <c r="AJ14" i="357"/>
  <c r="AI15" i="357"/>
  <c r="AJ15" i="357"/>
  <c r="AI16" i="357"/>
  <c r="AJ16" i="357"/>
  <c r="AI17" i="357"/>
  <c r="AJ17" i="357"/>
  <c r="AI18" i="357"/>
  <c r="AJ18" i="357"/>
  <c r="AI21" i="357"/>
  <c r="AJ21" i="357"/>
  <c r="BE9" i="345"/>
  <c r="BF9" i="345"/>
  <c r="BE11" i="345"/>
  <c r="BF11" i="345"/>
  <c r="BE13" i="345"/>
  <c r="BF13" i="345"/>
  <c r="BE10" i="345"/>
  <c r="BF10" i="345"/>
  <c r="BE17" i="345"/>
  <c r="BF17" i="345"/>
  <c r="AG9" i="345"/>
  <c r="AH9" i="345"/>
  <c r="AG11" i="345"/>
  <c r="AH11" i="345"/>
  <c r="AG13" i="345"/>
  <c r="AH13" i="345"/>
  <c r="AG10" i="345"/>
  <c r="AH10" i="345"/>
  <c r="AG17" i="345"/>
  <c r="AH17" i="345"/>
  <c r="BE9" i="354"/>
  <c r="BF9" i="354"/>
  <c r="BE10" i="354"/>
  <c r="BF10" i="354"/>
  <c r="BE13" i="354"/>
  <c r="BF13" i="354"/>
  <c r="BE14" i="354"/>
  <c r="BF14" i="354"/>
  <c r="BE15" i="354"/>
  <c r="BF15" i="354"/>
  <c r="BE16" i="354"/>
  <c r="BF16" i="354"/>
  <c r="BE17" i="354"/>
  <c r="BF17" i="354"/>
  <c r="BE18" i="354"/>
  <c r="BF18" i="354"/>
  <c r="AG9" i="354"/>
  <c r="AH9" i="354"/>
  <c r="AG10" i="354"/>
  <c r="AH10" i="354"/>
  <c r="AG13" i="354"/>
  <c r="AH13" i="354"/>
  <c r="AG14" i="354"/>
  <c r="AH14" i="354"/>
  <c r="AG15" i="354"/>
  <c r="AQ15" i="354" s="1"/>
  <c r="AH15" i="354"/>
  <c r="AG16" i="354"/>
  <c r="AH16" i="354"/>
  <c r="AG17" i="354"/>
  <c r="AH17" i="354"/>
  <c r="AG18" i="354"/>
  <c r="AH18" i="354"/>
  <c r="BE9" i="363"/>
  <c r="BF9" i="363"/>
  <c r="BE12" i="363"/>
  <c r="BF12" i="363"/>
  <c r="BE14" i="363"/>
  <c r="BF14" i="363"/>
  <c r="BE15" i="363"/>
  <c r="BF15" i="363"/>
  <c r="BE16" i="363"/>
  <c r="BF16" i="363"/>
  <c r="BE17" i="363"/>
  <c r="BF17" i="363"/>
  <c r="BE18" i="363"/>
  <c r="BF18" i="363"/>
  <c r="BE22" i="363"/>
  <c r="BF22" i="363"/>
  <c r="BE23" i="363"/>
  <c r="BF23" i="363"/>
  <c r="BE24" i="363"/>
  <c r="BF24" i="363"/>
  <c r="AG9" i="363"/>
  <c r="AH9" i="363"/>
  <c r="AG12" i="363"/>
  <c r="AH12" i="363"/>
  <c r="AG14" i="363"/>
  <c r="AH14" i="363"/>
  <c r="AG15" i="363"/>
  <c r="AH15" i="363"/>
  <c r="AG16" i="363"/>
  <c r="AH16" i="363"/>
  <c r="AG17" i="363"/>
  <c r="AH17" i="363"/>
  <c r="AG18" i="363"/>
  <c r="AH18" i="363"/>
  <c r="AG22" i="363"/>
  <c r="AH22" i="363"/>
  <c r="AG23" i="363"/>
  <c r="AH23" i="363"/>
  <c r="AG24" i="363"/>
  <c r="AH24" i="363"/>
  <c r="BE9" i="366"/>
  <c r="BF9" i="366"/>
  <c r="BE10" i="366"/>
  <c r="BF10" i="366"/>
  <c r="BE11" i="366"/>
  <c r="BF11" i="366"/>
  <c r="BE12" i="366"/>
  <c r="BF12" i="366"/>
  <c r="BE13" i="366"/>
  <c r="BF13" i="366"/>
  <c r="BE14" i="366"/>
  <c r="BF14" i="366"/>
  <c r="BE15" i="366"/>
  <c r="BF15" i="366"/>
  <c r="BE16" i="366"/>
  <c r="BF16" i="366"/>
  <c r="BE17" i="366"/>
  <c r="BF17" i="366"/>
  <c r="BE18" i="366"/>
  <c r="BF18" i="366"/>
  <c r="BE19" i="366"/>
  <c r="BF19" i="366"/>
  <c r="BE28" i="366"/>
  <c r="BF28" i="366"/>
  <c r="AG9" i="366"/>
  <c r="AH9" i="366"/>
  <c r="AG10" i="366"/>
  <c r="AH10" i="366"/>
  <c r="AG11" i="366"/>
  <c r="AH11" i="366"/>
  <c r="AG12" i="366"/>
  <c r="AH12" i="366"/>
  <c r="AG13" i="366"/>
  <c r="AH13" i="366"/>
  <c r="AG14" i="366"/>
  <c r="AH14" i="366"/>
  <c r="AG15" i="366"/>
  <c r="AH15" i="366"/>
  <c r="AG16" i="366"/>
  <c r="AH16" i="366"/>
  <c r="AG17" i="366"/>
  <c r="AH17" i="366"/>
  <c r="AG18" i="366"/>
  <c r="AH18" i="366"/>
  <c r="AG19" i="366"/>
  <c r="AH19" i="366"/>
  <c r="AG28" i="366"/>
  <c r="AH28" i="366"/>
  <c r="BE9" i="342"/>
  <c r="BF9" i="342"/>
  <c r="BE10" i="342"/>
  <c r="BF10" i="342"/>
  <c r="BE12" i="342"/>
  <c r="BF12" i="342"/>
  <c r="BE14" i="342"/>
  <c r="BF14" i="342"/>
  <c r="BE15" i="342"/>
  <c r="BO15" i="342" s="1"/>
  <c r="BF15" i="342"/>
  <c r="BE16" i="342"/>
  <c r="BF16" i="342"/>
  <c r="BE17" i="342"/>
  <c r="BF17" i="342"/>
  <c r="BE18" i="342"/>
  <c r="BF18" i="342"/>
  <c r="BE19" i="342"/>
  <c r="BF19" i="342"/>
  <c r="BE21" i="342"/>
  <c r="BF21" i="342"/>
  <c r="BE22" i="342"/>
  <c r="BF22" i="342"/>
  <c r="BE24" i="342"/>
  <c r="BF24" i="342"/>
  <c r="BE25" i="342"/>
  <c r="BF25" i="342"/>
  <c r="AG9" i="342"/>
  <c r="AH9" i="342"/>
  <c r="AG10" i="342"/>
  <c r="AH10" i="342"/>
  <c r="AG12" i="342"/>
  <c r="AH12" i="342"/>
  <c r="AG14" i="342"/>
  <c r="AH14" i="342"/>
  <c r="AG15" i="342"/>
  <c r="AH15" i="342"/>
  <c r="AG16" i="342"/>
  <c r="AH16" i="342"/>
  <c r="AG17" i="342"/>
  <c r="AH17" i="342"/>
  <c r="AG18" i="342"/>
  <c r="AH18" i="342"/>
  <c r="AG19" i="342"/>
  <c r="AQ19" i="342" s="1"/>
  <c r="AH19" i="342"/>
  <c r="AG21" i="342"/>
  <c r="AH21" i="342"/>
  <c r="AG22" i="342"/>
  <c r="AH22" i="342"/>
  <c r="AG24" i="342"/>
  <c r="AH24" i="342"/>
  <c r="AG25" i="342"/>
  <c r="AH25" i="342"/>
  <c r="BE9" i="357"/>
  <c r="BF9" i="357"/>
  <c r="BE14" i="357"/>
  <c r="BF14" i="357"/>
  <c r="BE15" i="357"/>
  <c r="BF15" i="357"/>
  <c r="BE16" i="357"/>
  <c r="BF16" i="357"/>
  <c r="BE17" i="357"/>
  <c r="BF17" i="357"/>
  <c r="BE18" i="357"/>
  <c r="BF18" i="357"/>
  <c r="BE21" i="357"/>
  <c r="BF21" i="357"/>
  <c r="AG9" i="357"/>
  <c r="AH9" i="357"/>
  <c r="AG14" i="357"/>
  <c r="AH14" i="357"/>
  <c r="AG15" i="357"/>
  <c r="AH15" i="357"/>
  <c r="AG16" i="357"/>
  <c r="AH16" i="357"/>
  <c r="AG17" i="357"/>
  <c r="AH17" i="357"/>
  <c r="AG18" i="357"/>
  <c r="AH18" i="357"/>
  <c r="AG21" i="357"/>
  <c r="AH21" i="357"/>
  <c r="BC9" i="345"/>
  <c r="BD9" i="345"/>
  <c r="BC11" i="345"/>
  <c r="BD11" i="345"/>
  <c r="BC13" i="345"/>
  <c r="BD13" i="345"/>
  <c r="BC10" i="345"/>
  <c r="BD10" i="345"/>
  <c r="BC17" i="345"/>
  <c r="BD17" i="345"/>
  <c r="AE9" i="345"/>
  <c r="AF9" i="345"/>
  <c r="AE11" i="345"/>
  <c r="AP11" i="345" s="1"/>
  <c r="AF11" i="345"/>
  <c r="AE13" i="345"/>
  <c r="AF13" i="345"/>
  <c r="AE10" i="345"/>
  <c r="AF10" i="345"/>
  <c r="AE17" i="345"/>
  <c r="AF17" i="345"/>
  <c r="BC9" i="354"/>
  <c r="BD9" i="354"/>
  <c r="BC10" i="354"/>
  <c r="BD10" i="354"/>
  <c r="BC13" i="354"/>
  <c r="BD13" i="354"/>
  <c r="BC14" i="354"/>
  <c r="BD14" i="354"/>
  <c r="BC15" i="354"/>
  <c r="BD15" i="354"/>
  <c r="BC16" i="354"/>
  <c r="BD16" i="354"/>
  <c r="BC17" i="354"/>
  <c r="BD17" i="354"/>
  <c r="BC18" i="354"/>
  <c r="BD18" i="354"/>
  <c r="AE9" i="354"/>
  <c r="AF9" i="354"/>
  <c r="AE10" i="354"/>
  <c r="AF10" i="354"/>
  <c r="AE13" i="354"/>
  <c r="AF13" i="354"/>
  <c r="AE14" i="354"/>
  <c r="AF14" i="354"/>
  <c r="AE15" i="354"/>
  <c r="AF15" i="354"/>
  <c r="AE16" i="354"/>
  <c r="AF16" i="354"/>
  <c r="AE17" i="354"/>
  <c r="AF17" i="354"/>
  <c r="AE18" i="354"/>
  <c r="AF18" i="354"/>
  <c r="BC9" i="363"/>
  <c r="BD9" i="363"/>
  <c r="BC12" i="363"/>
  <c r="BD12" i="363"/>
  <c r="BC14" i="363"/>
  <c r="BD14" i="363"/>
  <c r="BC15" i="363"/>
  <c r="BD15" i="363"/>
  <c r="BC16" i="363"/>
  <c r="BD16" i="363"/>
  <c r="BC17" i="363"/>
  <c r="BD17" i="363"/>
  <c r="BC18" i="363"/>
  <c r="BD18" i="363"/>
  <c r="BC22" i="363"/>
  <c r="BD22" i="363"/>
  <c r="BC23" i="363"/>
  <c r="BD23" i="363"/>
  <c r="BC24" i="363"/>
  <c r="BD24" i="363"/>
  <c r="AE9" i="363"/>
  <c r="AF9" i="363"/>
  <c r="AE12" i="363"/>
  <c r="AF12" i="363"/>
  <c r="AE14" i="363"/>
  <c r="AF14" i="363"/>
  <c r="AE15" i="363"/>
  <c r="AF15" i="363"/>
  <c r="AE16" i="363"/>
  <c r="AF16" i="363"/>
  <c r="AE17" i="363"/>
  <c r="AF17" i="363"/>
  <c r="AE18" i="363"/>
  <c r="AF18" i="363"/>
  <c r="AE22" i="363"/>
  <c r="AF22" i="363"/>
  <c r="AE23" i="363"/>
  <c r="AF23" i="363"/>
  <c r="AE24" i="363"/>
  <c r="AF24" i="363"/>
  <c r="BC9" i="366"/>
  <c r="BD9" i="366"/>
  <c r="BC10" i="366"/>
  <c r="BD10" i="366"/>
  <c r="BC11" i="366"/>
  <c r="BD11" i="366"/>
  <c r="BC12" i="366"/>
  <c r="BD12" i="366"/>
  <c r="BC13" i="366"/>
  <c r="BD13" i="366"/>
  <c r="BC14" i="366"/>
  <c r="BD14" i="366"/>
  <c r="BC15" i="366"/>
  <c r="BD15" i="366"/>
  <c r="BC16" i="366"/>
  <c r="BD16" i="366"/>
  <c r="BC17" i="366"/>
  <c r="BD17" i="366"/>
  <c r="BC18" i="366"/>
  <c r="BD18" i="366"/>
  <c r="BC19" i="366"/>
  <c r="BD19" i="366"/>
  <c r="BC28" i="366"/>
  <c r="BD28" i="366"/>
  <c r="AE9" i="366"/>
  <c r="AF9" i="366"/>
  <c r="AE10" i="366"/>
  <c r="AF10" i="366"/>
  <c r="AE11" i="366"/>
  <c r="AF11" i="366"/>
  <c r="AE12" i="366"/>
  <c r="AF12" i="366"/>
  <c r="AE13" i="366"/>
  <c r="AF13" i="366"/>
  <c r="AE14" i="366"/>
  <c r="AF14" i="366"/>
  <c r="AE15" i="366"/>
  <c r="AF15" i="366"/>
  <c r="AE16" i="366"/>
  <c r="AF16" i="366"/>
  <c r="AE17" i="366"/>
  <c r="AF17" i="366"/>
  <c r="AE18" i="366"/>
  <c r="AF18" i="366"/>
  <c r="AE19" i="366"/>
  <c r="AF19" i="366"/>
  <c r="AE28" i="366"/>
  <c r="AF28" i="366"/>
  <c r="BC9" i="342"/>
  <c r="BD9" i="342"/>
  <c r="BC10" i="342"/>
  <c r="BD10" i="342"/>
  <c r="BC12" i="342"/>
  <c r="BD12" i="342"/>
  <c r="BC14" i="342"/>
  <c r="BD14" i="342"/>
  <c r="BC15" i="342"/>
  <c r="BD15" i="342"/>
  <c r="BC16" i="342"/>
  <c r="BD16" i="342"/>
  <c r="BC17" i="342"/>
  <c r="BD17" i="342"/>
  <c r="BC18" i="342"/>
  <c r="BD18" i="342"/>
  <c r="BC19" i="342"/>
  <c r="BD19" i="342"/>
  <c r="BC21" i="342"/>
  <c r="BD21" i="342"/>
  <c r="BC22" i="342"/>
  <c r="BD22" i="342"/>
  <c r="BC24" i="342"/>
  <c r="BD24" i="342"/>
  <c r="BC25" i="342"/>
  <c r="BD25" i="342"/>
  <c r="AE9" i="342"/>
  <c r="AF9" i="342"/>
  <c r="AE10" i="342"/>
  <c r="AF10" i="342"/>
  <c r="AE12" i="342"/>
  <c r="AF12" i="342"/>
  <c r="AE14" i="342"/>
  <c r="AF14" i="342"/>
  <c r="AE15" i="342"/>
  <c r="AF15" i="342"/>
  <c r="AE16" i="342"/>
  <c r="AF16" i="342"/>
  <c r="AE17" i="342"/>
  <c r="AF17" i="342"/>
  <c r="AE18" i="342"/>
  <c r="AF18" i="342"/>
  <c r="AE19" i="342"/>
  <c r="AF19" i="342"/>
  <c r="AE21" i="342"/>
  <c r="AF21" i="342"/>
  <c r="AE22" i="342"/>
  <c r="AF22" i="342"/>
  <c r="AE24" i="342"/>
  <c r="AF24" i="342"/>
  <c r="AE25" i="342"/>
  <c r="AF25" i="342"/>
  <c r="BC9" i="357"/>
  <c r="BD9" i="357"/>
  <c r="BC14" i="357"/>
  <c r="BD14" i="357"/>
  <c r="BC15" i="357"/>
  <c r="BD15" i="357"/>
  <c r="BC16" i="357"/>
  <c r="BD16" i="357"/>
  <c r="BC17" i="357"/>
  <c r="BD17" i="357"/>
  <c r="BC18" i="357"/>
  <c r="BD18" i="357"/>
  <c r="BC21" i="357"/>
  <c r="BD21" i="357"/>
  <c r="AE9" i="357"/>
  <c r="AF9" i="357"/>
  <c r="AE14" i="357"/>
  <c r="AF14" i="357"/>
  <c r="AE15" i="357"/>
  <c r="AF15" i="357"/>
  <c r="AE16" i="357"/>
  <c r="AF16" i="357"/>
  <c r="AE17" i="357"/>
  <c r="AF17" i="357"/>
  <c r="AE18" i="357"/>
  <c r="AF18" i="357"/>
  <c r="AE21" i="357"/>
  <c r="AF21" i="357"/>
  <c r="BA9" i="345"/>
  <c r="BB9" i="345"/>
  <c r="BA11" i="345"/>
  <c r="BB11" i="345"/>
  <c r="BA13" i="345"/>
  <c r="BB13" i="345"/>
  <c r="BA10" i="345"/>
  <c r="BB10" i="345"/>
  <c r="BA17" i="345"/>
  <c r="BB17" i="345"/>
  <c r="AC9" i="345"/>
  <c r="AD9" i="345"/>
  <c r="AC11" i="345"/>
  <c r="AD11" i="345"/>
  <c r="AC13" i="345"/>
  <c r="AD13" i="345"/>
  <c r="AC10" i="345"/>
  <c r="AD10" i="345"/>
  <c r="AC17" i="345"/>
  <c r="AD17" i="345"/>
  <c r="BA9" i="354"/>
  <c r="BB9" i="354"/>
  <c r="BA10" i="354"/>
  <c r="BB10" i="354"/>
  <c r="BA13" i="354"/>
  <c r="BM13" i="354" s="1"/>
  <c r="BB13" i="354"/>
  <c r="BA14" i="354"/>
  <c r="BB14" i="354"/>
  <c r="BA15" i="354"/>
  <c r="BB15" i="354"/>
  <c r="BA16" i="354"/>
  <c r="BB16" i="354"/>
  <c r="BA17" i="354"/>
  <c r="BB17" i="354"/>
  <c r="BA18" i="354"/>
  <c r="BB18" i="354"/>
  <c r="AC9" i="354"/>
  <c r="AD9" i="354"/>
  <c r="AC10" i="354"/>
  <c r="AD10" i="354"/>
  <c r="AC13" i="354"/>
  <c r="AD13" i="354"/>
  <c r="AC14" i="354"/>
  <c r="AD14" i="354"/>
  <c r="AC15" i="354"/>
  <c r="AD15" i="354"/>
  <c r="AC16" i="354"/>
  <c r="AD16" i="354"/>
  <c r="AC17" i="354"/>
  <c r="AO17" i="354" s="1"/>
  <c r="AD17" i="354"/>
  <c r="AC18" i="354"/>
  <c r="AD18" i="354"/>
  <c r="BA9" i="363"/>
  <c r="BB9" i="363"/>
  <c r="BA12" i="363"/>
  <c r="BB12" i="363"/>
  <c r="BA14" i="363"/>
  <c r="BB14" i="363"/>
  <c r="BA15" i="363"/>
  <c r="BB15" i="363"/>
  <c r="BA16" i="363"/>
  <c r="BB16" i="363"/>
  <c r="BA17" i="363"/>
  <c r="BB17" i="363"/>
  <c r="BA18" i="363"/>
  <c r="BB18" i="363"/>
  <c r="BA22" i="363"/>
  <c r="BB22" i="363"/>
  <c r="BA23" i="363"/>
  <c r="BB23" i="363"/>
  <c r="BA24" i="363"/>
  <c r="BB24" i="363"/>
  <c r="AC9" i="363"/>
  <c r="AD9" i="363"/>
  <c r="AC12" i="363"/>
  <c r="AD12" i="363"/>
  <c r="AC14" i="363"/>
  <c r="AD14" i="363"/>
  <c r="AC15" i="363"/>
  <c r="AD15" i="363"/>
  <c r="AC16" i="363"/>
  <c r="AD16" i="363"/>
  <c r="AC17" i="363"/>
  <c r="AD17" i="363"/>
  <c r="AC18" i="363"/>
  <c r="AD18" i="363"/>
  <c r="AC22" i="363"/>
  <c r="AD22" i="363"/>
  <c r="AC23" i="363"/>
  <c r="AD23" i="363"/>
  <c r="AC24" i="363"/>
  <c r="AD24" i="363"/>
  <c r="BA9" i="366"/>
  <c r="BB9" i="366"/>
  <c r="BA10" i="366"/>
  <c r="BB10" i="366"/>
  <c r="BA11" i="366"/>
  <c r="BB11" i="366"/>
  <c r="BA12" i="366"/>
  <c r="BB12" i="366"/>
  <c r="BA13" i="366"/>
  <c r="BB13" i="366"/>
  <c r="BA14" i="366"/>
  <c r="BB14" i="366"/>
  <c r="BA15" i="366"/>
  <c r="BB15" i="366"/>
  <c r="BA16" i="366"/>
  <c r="BB16" i="366"/>
  <c r="BA17" i="366"/>
  <c r="BB17" i="366"/>
  <c r="BA18" i="366"/>
  <c r="BB18" i="366"/>
  <c r="BA19" i="366"/>
  <c r="BB19" i="366"/>
  <c r="BA28" i="366"/>
  <c r="BB28" i="366"/>
  <c r="AC9" i="366"/>
  <c r="AD9" i="366"/>
  <c r="AC10" i="366"/>
  <c r="AD10" i="366"/>
  <c r="AC11" i="366"/>
  <c r="AD11" i="366"/>
  <c r="AC12" i="366"/>
  <c r="AD12" i="366"/>
  <c r="AC13" i="366"/>
  <c r="AD13" i="366"/>
  <c r="AC14" i="366"/>
  <c r="AD14" i="366"/>
  <c r="AC15" i="366"/>
  <c r="AD15" i="366"/>
  <c r="AC16" i="366"/>
  <c r="AD16" i="366"/>
  <c r="AC17" i="366"/>
  <c r="AD17" i="366"/>
  <c r="AC18" i="366"/>
  <c r="AD18" i="366"/>
  <c r="AC19" i="366"/>
  <c r="AD19" i="366"/>
  <c r="AC28" i="366"/>
  <c r="AD28" i="366"/>
  <c r="BA9" i="342"/>
  <c r="BB9" i="342"/>
  <c r="BA10" i="342"/>
  <c r="BB10" i="342"/>
  <c r="BA12" i="342"/>
  <c r="BB12" i="342"/>
  <c r="BA14" i="342"/>
  <c r="BB14" i="342"/>
  <c r="BA15" i="342"/>
  <c r="BB15" i="342"/>
  <c r="BA16" i="342"/>
  <c r="BB16" i="342"/>
  <c r="BA17" i="342"/>
  <c r="BB17" i="342"/>
  <c r="BA18" i="342"/>
  <c r="BB18" i="342"/>
  <c r="BA19" i="342"/>
  <c r="BB19" i="342"/>
  <c r="BA21" i="342"/>
  <c r="BB21" i="342"/>
  <c r="BA22" i="342"/>
  <c r="BB22" i="342"/>
  <c r="BA24" i="342"/>
  <c r="BB24" i="342"/>
  <c r="BA25" i="342"/>
  <c r="BB25" i="342"/>
  <c r="AC9" i="342"/>
  <c r="AD9" i="342"/>
  <c r="AC10" i="342"/>
  <c r="AD10" i="342"/>
  <c r="AC12" i="342"/>
  <c r="AD12" i="342"/>
  <c r="AC14" i="342"/>
  <c r="AD14" i="342"/>
  <c r="AC15" i="342"/>
  <c r="AD15" i="342"/>
  <c r="AC16" i="342"/>
  <c r="AD16" i="342"/>
  <c r="AC17" i="342"/>
  <c r="AD17" i="342"/>
  <c r="AC18" i="342"/>
  <c r="AD18" i="342"/>
  <c r="AC19" i="342"/>
  <c r="AD19" i="342"/>
  <c r="AC21" i="342"/>
  <c r="AD21" i="342"/>
  <c r="AC22" i="342"/>
  <c r="AD22" i="342"/>
  <c r="AC24" i="342"/>
  <c r="AD24" i="342"/>
  <c r="AC25" i="342"/>
  <c r="AD25" i="342"/>
  <c r="BA9" i="357"/>
  <c r="BB9" i="357"/>
  <c r="BA14" i="357"/>
  <c r="BB14" i="357"/>
  <c r="BA15" i="357"/>
  <c r="BB15" i="357"/>
  <c r="BA16" i="357"/>
  <c r="BB16" i="357"/>
  <c r="BA17" i="357"/>
  <c r="BB17" i="357"/>
  <c r="BA18" i="357"/>
  <c r="BB18" i="357"/>
  <c r="BA21" i="357"/>
  <c r="BB21" i="357"/>
  <c r="AC9" i="357"/>
  <c r="AD9" i="357"/>
  <c r="AC14" i="357"/>
  <c r="AD14" i="357"/>
  <c r="AC15" i="357"/>
  <c r="AD15" i="357"/>
  <c r="AC16" i="357"/>
  <c r="AD16" i="357"/>
  <c r="AC17" i="357"/>
  <c r="AD17" i="357"/>
  <c r="AC18" i="357"/>
  <c r="AD18" i="357"/>
  <c r="AC21" i="357"/>
  <c r="AD21" i="357"/>
  <c r="AY9" i="345"/>
  <c r="AZ9" i="345"/>
  <c r="AY11" i="345"/>
  <c r="AZ11" i="345"/>
  <c r="AY13" i="345"/>
  <c r="AZ13" i="345"/>
  <c r="AY10" i="345"/>
  <c r="AZ10" i="345"/>
  <c r="AY17" i="345"/>
  <c r="AZ17" i="345"/>
  <c r="AA9" i="345"/>
  <c r="AB9" i="345"/>
  <c r="AA11" i="345"/>
  <c r="AB11" i="345"/>
  <c r="AA13" i="345"/>
  <c r="AB13" i="345"/>
  <c r="AA10" i="345"/>
  <c r="AB10" i="345"/>
  <c r="AA17" i="345"/>
  <c r="AB17" i="345"/>
  <c r="AY9" i="354"/>
  <c r="AZ9" i="354"/>
  <c r="AY10" i="354"/>
  <c r="AZ10" i="354"/>
  <c r="AY13" i="354"/>
  <c r="AZ13" i="354"/>
  <c r="AY14" i="354"/>
  <c r="AZ14" i="354"/>
  <c r="AY15" i="354"/>
  <c r="AZ15" i="354"/>
  <c r="AY16" i="354"/>
  <c r="AZ16" i="354"/>
  <c r="AY17" i="354"/>
  <c r="AZ17" i="354"/>
  <c r="AY18" i="354"/>
  <c r="AZ18" i="354"/>
  <c r="AA9" i="354"/>
  <c r="AB9" i="354"/>
  <c r="AA10" i="354"/>
  <c r="AB10" i="354"/>
  <c r="AA13" i="354"/>
  <c r="AB13" i="354"/>
  <c r="AA14" i="354"/>
  <c r="AB14" i="354"/>
  <c r="AA15" i="354"/>
  <c r="AB15" i="354"/>
  <c r="AA16" i="354"/>
  <c r="AB16" i="354"/>
  <c r="AA17" i="354"/>
  <c r="AB17" i="354"/>
  <c r="AA18" i="354"/>
  <c r="AB18" i="354"/>
  <c r="AY9" i="363"/>
  <c r="AZ9" i="363"/>
  <c r="AY12" i="363"/>
  <c r="AZ12" i="363"/>
  <c r="AY14" i="363"/>
  <c r="AZ14" i="363"/>
  <c r="AY15" i="363"/>
  <c r="AZ15" i="363"/>
  <c r="AY16" i="363"/>
  <c r="AZ16" i="363"/>
  <c r="AY17" i="363"/>
  <c r="AZ17" i="363"/>
  <c r="AY18" i="363"/>
  <c r="AZ18" i="363"/>
  <c r="AY22" i="363"/>
  <c r="AZ22" i="363"/>
  <c r="AY23" i="363"/>
  <c r="AZ23" i="363"/>
  <c r="AY24" i="363"/>
  <c r="AZ24" i="363"/>
  <c r="AA9" i="363"/>
  <c r="AB9" i="363"/>
  <c r="AA12" i="363"/>
  <c r="AB12" i="363"/>
  <c r="AA14" i="363"/>
  <c r="AB14" i="363"/>
  <c r="AA15" i="363"/>
  <c r="AB15" i="363"/>
  <c r="AA16" i="363"/>
  <c r="AB16" i="363"/>
  <c r="AA17" i="363"/>
  <c r="AB17" i="363"/>
  <c r="AA18" i="363"/>
  <c r="AB18" i="363"/>
  <c r="AA22" i="363"/>
  <c r="AB22" i="363"/>
  <c r="AA23" i="363"/>
  <c r="AB23" i="363"/>
  <c r="AA24" i="363"/>
  <c r="AB24" i="363"/>
  <c r="AY9" i="366"/>
  <c r="AZ9" i="366"/>
  <c r="AY10" i="366"/>
  <c r="AZ10" i="366"/>
  <c r="AY11" i="366"/>
  <c r="AZ11" i="366"/>
  <c r="AY12" i="366"/>
  <c r="AZ12" i="366"/>
  <c r="AY13" i="366"/>
  <c r="AZ13" i="366"/>
  <c r="AY14" i="366"/>
  <c r="AZ14" i="366"/>
  <c r="AY15" i="366"/>
  <c r="AZ15" i="366"/>
  <c r="AY16" i="366"/>
  <c r="AZ16" i="366"/>
  <c r="AY17" i="366"/>
  <c r="AZ17" i="366"/>
  <c r="AY18" i="366"/>
  <c r="AZ18" i="366"/>
  <c r="AY19" i="366"/>
  <c r="AZ19" i="366"/>
  <c r="AY28" i="366"/>
  <c r="AZ28" i="366"/>
  <c r="AA9" i="366"/>
  <c r="AB9" i="366"/>
  <c r="AA10" i="366"/>
  <c r="AB10" i="366"/>
  <c r="AA11" i="366"/>
  <c r="AB11" i="366"/>
  <c r="AA12" i="366"/>
  <c r="AB12" i="366"/>
  <c r="AA13" i="366"/>
  <c r="AB13" i="366"/>
  <c r="AA14" i="366"/>
  <c r="AB14" i="366"/>
  <c r="AA15" i="366"/>
  <c r="AB15" i="366"/>
  <c r="AA16" i="366"/>
  <c r="AB16" i="366"/>
  <c r="AA17" i="366"/>
  <c r="AB17" i="366"/>
  <c r="AA18" i="366"/>
  <c r="AB18" i="366"/>
  <c r="AA19" i="366"/>
  <c r="AB19" i="366"/>
  <c r="AA28" i="366"/>
  <c r="AB28" i="366"/>
  <c r="AY9" i="342"/>
  <c r="AZ9" i="342"/>
  <c r="AY10" i="342"/>
  <c r="AZ10" i="342"/>
  <c r="AY12" i="342"/>
  <c r="BL12" i="342" s="1"/>
  <c r="AZ12" i="342"/>
  <c r="AY14" i="342"/>
  <c r="AZ14" i="342"/>
  <c r="AY15" i="342"/>
  <c r="AZ15" i="342"/>
  <c r="AY16" i="342"/>
  <c r="AZ16" i="342"/>
  <c r="AY17" i="342"/>
  <c r="AZ17" i="342"/>
  <c r="AY18" i="342"/>
  <c r="AZ18" i="342"/>
  <c r="AY19" i="342"/>
  <c r="AZ19" i="342"/>
  <c r="AY21" i="342"/>
  <c r="AZ21" i="342"/>
  <c r="AY22" i="342"/>
  <c r="AZ22" i="342"/>
  <c r="AY24" i="342"/>
  <c r="AZ24" i="342"/>
  <c r="AY25" i="342"/>
  <c r="AZ25" i="342"/>
  <c r="AA9" i="342"/>
  <c r="AB9" i="342"/>
  <c r="AA10" i="342"/>
  <c r="AB10" i="342"/>
  <c r="AA12" i="342"/>
  <c r="AB12" i="342"/>
  <c r="AA14" i="342"/>
  <c r="AB14" i="342"/>
  <c r="AA15" i="342"/>
  <c r="AB15" i="342"/>
  <c r="AA16" i="342"/>
  <c r="AB16" i="342"/>
  <c r="AA17" i="342"/>
  <c r="AB17" i="342"/>
  <c r="AA18" i="342"/>
  <c r="AB18" i="342"/>
  <c r="AA19" i="342"/>
  <c r="AB19" i="342"/>
  <c r="AA21" i="342"/>
  <c r="AB21" i="342"/>
  <c r="AA22" i="342"/>
  <c r="AB22" i="342"/>
  <c r="AA24" i="342"/>
  <c r="AB24" i="342"/>
  <c r="AA25" i="342"/>
  <c r="AB25" i="342"/>
  <c r="AY9" i="357"/>
  <c r="AZ9" i="357"/>
  <c r="AY14" i="357"/>
  <c r="AZ14" i="357"/>
  <c r="AY15" i="357"/>
  <c r="AZ15" i="357"/>
  <c r="AY16" i="357"/>
  <c r="AZ16" i="357"/>
  <c r="AY17" i="357"/>
  <c r="AZ17" i="357"/>
  <c r="AY18" i="357"/>
  <c r="AZ18" i="357"/>
  <c r="AY21" i="357"/>
  <c r="AZ21" i="357"/>
  <c r="AA9" i="357"/>
  <c r="AB9" i="357"/>
  <c r="AA14" i="357"/>
  <c r="AB14" i="357"/>
  <c r="AA15" i="357"/>
  <c r="AB15" i="357"/>
  <c r="AA16" i="357"/>
  <c r="AB16" i="357"/>
  <c r="AA17" i="357"/>
  <c r="AB17" i="357"/>
  <c r="AA18" i="357"/>
  <c r="AB18" i="357"/>
  <c r="AA21" i="357"/>
  <c r="AB21" i="357"/>
  <c r="AW9" i="345"/>
  <c r="AX9" i="345"/>
  <c r="AX11" i="345"/>
  <c r="AW13" i="345"/>
  <c r="AX13" i="345"/>
  <c r="AW10" i="345"/>
  <c r="AX10" i="345"/>
  <c r="AW17" i="345"/>
  <c r="AX17" i="345"/>
  <c r="Y9" i="345"/>
  <c r="Z9" i="345"/>
  <c r="Y11" i="345"/>
  <c r="Z11" i="345"/>
  <c r="Y13" i="345"/>
  <c r="Z13" i="345"/>
  <c r="Y10" i="345"/>
  <c r="Z10" i="345"/>
  <c r="Y17" i="345"/>
  <c r="Z17" i="345"/>
  <c r="AW9" i="354"/>
  <c r="AX9" i="354"/>
  <c r="AW10" i="354"/>
  <c r="AX10" i="354"/>
  <c r="AW13" i="354"/>
  <c r="AX13" i="354"/>
  <c r="AW14" i="354"/>
  <c r="AX14" i="354"/>
  <c r="AW15" i="354"/>
  <c r="AX15" i="354"/>
  <c r="AW16" i="354"/>
  <c r="AX16" i="354"/>
  <c r="AW17" i="354"/>
  <c r="AX17" i="354"/>
  <c r="AW18" i="354"/>
  <c r="AX18" i="354"/>
  <c r="Y9" i="354"/>
  <c r="Z9" i="354"/>
  <c r="Y10" i="354"/>
  <c r="Z10" i="354"/>
  <c r="Y13" i="354"/>
  <c r="Z13" i="354"/>
  <c r="Y14" i="354"/>
  <c r="Z14" i="354"/>
  <c r="Y15" i="354"/>
  <c r="Z15" i="354"/>
  <c r="Y16" i="354"/>
  <c r="Z16" i="354"/>
  <c r="Y17" i="354"/>
  <c r="Z17" i="354"/>
  <c r="Y18" i="354"/>
  <c r="Z18" i="354"/>
  <c r="AW9" i="363"/>
  <c r="AX9" i="363"/>
  <c r="AW12" i="363"/>
  <c r="AX12" i="363"/>
  <c r="AW14" i="363"/>
  <c r="AX14" i="363"/>
  <c r="AW15" i="363"/>
  <c r="AX15" i="363"/>
  <c r="AW16" i="363"/>
  <c r="AX16" i="363"/>
  <c r="AW17" i="363"/>
  <c r="AX17" i="363"/>
  <c r="AW18" i="363"/>
  <c r="AX18" i="363"/>
  <c r="AW22" i="363"/>
  <c r="AX22" i="363"/>
  <c r="AW23" i="363"/>
  <c r="AX23" i="363"/>
  <c r="AW24" i="363"/>
  <c r="AX24" i="363"/>
  <c r="Y9" i="363"/>
  <c r="Z9" i="363"/>
  <c r="Y12" i="363"/>
  <c r="Z12" i="363"/>
  <c r="Y14" i="363"/>
  <c r="Z14" i="363"/>
  <c r="Y15" i="363"/>
  <c r="Z15" i="363"/>
  <c r="Y16" i="363"/>
  <c r="Z16" i="363"/>
  <c r="Y17" i="363"/>
  <c r="Z17" i="363"/>
  <c r="Y18" i="363"/>
  <c r="Z18" i="363"/>
  <c r="Y22" i="363"/>
  <c r="Z22" i="363"/>
  <c r="Y23" i="363"/>
  <c r="Z23" i="363"/>
  <c r="Y24" i="363"/>
  <c r="Z24" i="363"/>
  <c r="AW9" i="366"/>
  <c r="AX9" i="366"/>
  <c r="AW10" i="366"/>
  <c r="AX10" i="366"/>
  <c r="AW11" i="366"/>
  <c r="AX11" i="366"/>
  <c r="AW12" i="366"/>
  <c r="AX12" i="366"/>
  <c r="AW13" i="366"/>
  <c r="AX13" i="366"/>
  <c r="AW14" i="366"/>
  <c r="AW15" i="366"/>
  <c r="O29" i="366"/>
  <c r="AX15" i="366"/>
  <c r="AW16" i="366"/>
  <c r="AX16" i="366"/>
  <c r="AW17" i="366"/>
  <c r="AX17" i="366"/>
  <c r="AW18" i="366"/>
  <c r="AX18" i="366"/>
  <c r="AW19" i="366"/>
  <c r="AX19" i="366"/>
  <c r="AW28" i="366"/>
  <c r="AX28" i="366"/>
  <c r="Y9" i="366"/>
  <c r="Z9" i="366"/>
  <c r="Y10" i="366"/>
  <c r="Z10" i="366"/>
  <c r="Y11" i="366"/>
  <c r="Z11" i="366"/>
  <c r="Y12" i="366"/>
  <c r="Z12" i="366"/>
  <c r="Y13" i="366"/>
  <c r="Z13" i="366"/>
  <c r="Y14" i="366"/>
  <c r="Z14" i="366"/>
  <c r="Y15" i="366"/>
  <c r="Z15" i="366"/>
  <c r="Y16" i="366"/>
  <c r="Z16" i="366"/>
  <c r="Y17" i="366"/>
  <c r="Z17" i="366"/>
  <c r="Y18" i="366"/>
  <c r="Z18" i="366"/>
  <c r="Y19" i="366"/>
  <c r="Z19" i="366"/>
  <c r="Y28" i="366"/>
  <c r="Z28" i="366"/>
  <c r="AW9" i="342"/>
  <c r="AX9" i="342"/>
  <c r="AW10" i="342"/>
  <c r="AX10" i="342"/>
  <c r="AW12" i="342"/>
  <c r="AX12" i="342"/>
  <c r="AW14" i="342"/>
  <c r="AX14" i="342"/>
  <c r="AW15" i="342"/>
  <c r="AX15" i="342"/>
  <c r="AW16" i="342"/>
  <c r="AX16" i="342"/>
  <c r="AW17" i="342"/>
  <c r="AX17" i="342"/>
  <c r="AW18" i="342"/>
  <c r="AX18" i="342"/>
  <c r="AW19" i="342"/>
  <c r="AX19" i="342"/>
  <c r="AW21" i="342"/>
  <c r="AX21" i="342"/>
  <c r="AW22" i="342"/>
  <c r="AX22" i="342"/>
  <c r="AW24" i="342"/>
  <c r="AX24" i="342"/>
  <c r="AW25" i="342"/>
  <c r="AX25" i="342"/>
  <c r="Y9" i="342"/>
  <c r="Z9" i="342"/>
  <c r="Y10" i="342"/>
  <c r="Z10" i="342"/>
  <c r="Y12" i="342"/>
  <c r="Z12" i="342"/>
  <c r="Y14" i="342"/>
  <c r="Z14" i="342"/>
  <c r="Y15" i="342"/>
  <c r="Z15" i="342"/>
  <c r="Y16" i="342"/>
  <c r="Z16" i="342"/>
  <c r="Y17" i="342"/>
  <c r="Z17" i="342"/>
  <c r="Y18" i="342"/>
  <c r="Z18" i="342"/>
  <c r="Y19" i="342"/>
  <c r="Z19" i="342"/>
  <c r="Y21" i="342"/>
  <c r="Z21" i="342"/>
  <c r="Y22" i="342"/>
  <c r="Z22" i="342"/>
  <c r="Y24" i="342"/>
  <c r="Z24" i="342"/>
  <c r="Y25" i="342"/>
  <c r="Z25" i="342"/>
  <c r="AW9" i="357"/>
  <c r="AX9" i="357"/>
  <c r="AW14" i="357"/>
  <c r="AX14" i="357"/>
  <c r="AW15" i="357"/>
  <c r="AX15" i="357"/>
  <c r="AW16" i="357"/>
  <c r="AX16" i="357"/>
  <c r="AW17" i="357"/>
  <c r="AX17" i="357"/>
  <c r="AW18" i="357"/>
  <c r="AX18" i="357"/>
  <c r="AW21" i="357"/>
  <c r="AX21" i="357"/>
  <c r="Y9" i="357"/>
  <c r="Z9" i="357"/>
  <c r="Y14" i="357"/>
  <c r="Z14" i="357"/>
  <c r="Y15" i="357"/>
  <c r="Z15" i="357"/>
  <c r="Y16" i="357"/>
  <c r="Z16" i="357"/>
  <c r="Y17" i="357"/>
  <c r="Z17" i="357"/>
  <c r="Y18" i="357"/>
  <c r="Z18" i="357"/>
  <c r="Y21" i="357"/>
  <c r="Z21" i="357"/>
  <c r="AK9" i="355"/>
  <c r="X9" i="355"/>
  <c r="AK11" i="355"/>
  <c r="X11" i="355"/>
  <c r="AK12" i="355"/>
  <c r="X12" i="355"/>
  <c r="AK13" i="355"/>
  <c r="X13" i="355"/>
  <c r="AK16" i="355"/>
  <c r="X16" i="355"/>
  <c r="AK9" i="376"/>
  <c r="X9" i="376"/>
  <c r="AK15" i="376"/>
  <c r="X15" i="376"/>
  <c r="AK16" i="376"/>
  <c r="X16" i="376"/>
  <c r="AK17" i="376"/>
  <c r="X17" i="376"/>
  <c r="AK18" i="376"/>
  <c r="X18" i="376"/>
  <c r="AK23" i="376"/>
  <c r="X23" i="376"/>
  <c r="G24" i="377"/>
  <c r="P24" i="377"/>
  <c r="F24" i="377"/>
  <c r="N24" i="377"/>
  <c r="O24" i="377"/>
  <c r="G17" i="356"/>
  <c r="P17" i="356"/>
  <c r="E17" i="356"/>
  <c r="F17" i="356"/>
  <c r="N17" i="356"/>
  <c r="O17" i="356"/>
  <c r="G28" i="344"/>
  <c r="P28" i="344"/>
  <c r="E28" i="344"/>
  <c r="F28" i="344"/>
  <c r="X9" i="343"/>
  <c r="X10" i="343"/>
  <c r="X16" i="343"/>
  <c r="X17" i="343"/>
  <c r="X18" i="343"/>
  <c r="X19" i="343"/>
  <c r="X26" i="343"/>
  <c r="X27" i="343"/>
  <c r="AI9" i="343"/>
  <c r="AI10" i="343"/>
  <c r="AI16" i="343"/>
  <c r="AI17" i="343"/>
  <c r="AI18" i="343"/>
  <c r="AI19" i="343"/>
  <c r="AI26" i="343"/>
  <c r="AI27" i="343"/>
  <c r="AJ9" i="343"/>
  <c r="AJ10" i="343"/>
  <c r="AJ16" i="343"/>
  <c r="AJ17" i="343"/>
  <c r="AJ18" i="343"/>
  <c r="AJ19" i="343"/>
  <c r="AJ26" i="343"/>
  <c r="AJ27" i="343"/>
  <c r="AK9" i="343"/>
  <c r="AK10" i="343"/>
  <c r="AK16" i="343"/>
  <c r="AK17" i="343"/>
  <c r="AK18" i="343"/>
  <c r="AK19" i="343"/>
  <c r="AK26" i="343"/>
  <c r="AK27" i="343"/>
  <c r="E17" i="355"/>
  <c r="F17" i="355"/>
  <c r="N17" i="355"/>
  <c r="O17" i="355"/>
  <c r="F24" i="376"/>
  <c r="N24" i="376"/>
  <c r="O24" i="376"/>
  <c r="E28" i="343"/>
  <c r="F28" i="343"/>
  <c r="O28" i="343"/>
  <c r="G24" i="376"/>
  <c r="P24" i="376"/>
  <c r="G17" i="355"/>
  <c r="P17" i="355"/>
  <c r="G28" i="343"/>
  <c r="P28" i="343"/>
  <c r="G29" i="366"/>
  <c r="P29" i="366"/>
  <c r="F29" i="366"/>
  <c r="G25" i="363"/>
  <c r="P25" i="363"/>
  <c r="E25" i="363"/>
  <c r="F25" i="363"/>
  <c r="N25" i="363"/>
  <c r="O25" i="363"/>
  <c r="G22" i="357"/>
  <c r="P22" i="357"/>
  <c r="E22" i="357"/>
  <c r="F22" i="357"/>
  <c r="N22" i="357"/>
  <c r="O22" i="357"/>
  <c r="G19" i="354"/>
  <c r="P19" i="354"/>
  <c r="E19" i="354"/>
  <c r="F19" i="354"/>
  <c r="N19" i="354"/>
  <c r="O19" i="354"/>
  <c r="G18" i="345"/>
  <c r="P18" i="345"/>
  <c r="F18" i="345"/>
  <c r="N18" i="345"/>
  <c r="G26" i="342"/>
  <c r="P26" i="342"/>
  <c r="E26" i="342"/>
  <c r="F26" i="342"/>
  <c r="N26" i="342"/>
  <c r="O26" i="342"/>
  <c r="X9" i="354"/>
  <c r="X10" i="354"/>
  <c r="X13" i="354"/>
  <c r="X14" i="354"/>
  <c r="X15" i="354"/>
  <c r="X16" i="354"/>
  <c r="X17" i="354"/>
  <c r="X18" i="354"/>
  <c r="X9" i="356"/>
  <c r="X12" i="356"/>
  <c r="X13" i="356"/>
  <c r="X14" i="356"/>
  <c r="X16" i="356"/>
  <c r="AK9" i="354"/>
  <c r="AS9" i="354" s="1"/>
  <c r="AK10" i="354"/>
  <c r="AK13" i="354"/>
  <c r="AK14" i="354"/>
  <c r="AK15" i="354"/>
  <c r="AS15" i="354" s="1"/>
  <c r="AK16" i="354"/>
  <c r="AK17" i="354"/>
  <c r="AK18" i="354"/>
  <c r="AK9" i="356"/>
  <c r="AK12" i="356"/>
  <c r="AK13" i="356"/>
  <c r="AK14" i="356"/>
  <c r="AK16" i="356"/>
  <c r="X9" i="366"/>
  <c r="X10" i="366"/>
  <c r="X11" i="366"/>
  <c r="X12" i="366"/>
  <c r="X13" i="366"/>
  <c r="X14" i="366"/>
  <c r="X15" i="366"/>
  <c r="X16" i="366"/>
  <c r="X17" i="366"/>
  <c r="X18" i="366"/>
  <c r="X19" i="366"/>
  <c r="X28" i="366"/>
  <c r="AK9" i="366"/>
  <c r="AK10" i="366"/>
  <c r="AK11" i="366"/>
  <c r="AK12" i="366"/>
  <c r="AK13" i="366"/>
  <c r="AK14" i="366"/>
  <c r="AK15" i="366"/>
  <c r="AK16" i="366"/>
  <c r="AK17" i="366"/>
  <c r="AK18" i="366"/>
  <c r="AK19" i="366"/>
  <c r="AK28" i="366"/>
  <c r="X9" i="377"/>
  <c r="X21" i="377"/>
  <c r="X22" i="377"/>
  <c r="X23" i="377"/>
  <c r="AK9" i="377"/>
  <c r="AK21" i="377"/>
  <c r="AK22" i="377"/>
  <c r="AS22" i="377" s="1"/>
  <c r="AK23" i="377"/>
  <c r="X9" i="342"/>
  <c r="X10" i="342"/>
  <c r="X12" i="342"/>
  <c r="X14" i="342"/>
  <c r="X15" i="342"/>
  <c r="X16" i="342"/>
  <c r="X17" i="342"/>
  <c r="X18" i="342"/>
  <c r="X19" i="342"/>
  <c r="X21" i="342"/>
  <c r="X22" i="342"/>
  <c r="X24" i="342"/>
  <c r="X25" i="342"/>
  <c r="X9" i="344"/>
  <c r="X27" i="344"/>
  <c r="AI9" i="344"/>
  <c r="AI27" i="344"/>
  <c r="AJ9" i="344"/>
  <c r="AJ27" i="344"/>
  <c r="AK9" i="342"/>
  <c r="AK10" i="342"/>
  <c r="AK12" i="342"/>
  <c r="AK14" i="342"/>
  <c r="AK15" i="342"/>
  <c r="AK16" i="342"/>
  <c r="AK17" i="342"/>
  <c r="AK18" i="342"/>
  <c r="AK19" i="342"/>
  <c r="AK21" i="342"/>
  <c r="AK22" i="342"/>
  <c r="AK24" i="342"/>
  <c r="AK25" i="342"/>
  <c r="AK9" i="344"/>
  <c r="AK27" i="344"/>
  <c r="AM3" i="377"/>
  <c r="AS3" i="377"/>
  <c r="BK3" i="377"/>
  <c r="BQ3" i="377"/>
  <c r="T9" i="377"/>
  <c r="U9" i="377" s="1"/>
  <c r="BS9" i="377"/>
  <c r="BT9" i="377"/>
  <c r="BV9" i="377"/>
  <c r="BW9" i="377"/>
  <c r="BY9" i="377"/>
  <c r="BZ9" i="377"/>
  <c r="CB9" i="377"/>
  <c r="CC9" i="377"/>
  <c r="CE9" i="377"/>
  <c r="CF9" i="377"/>
  <c r="CH9" i="377"/>
  <c r="CI9" i="377"/>
  <c r="CK9" i="377"/>
  <c r="CL9" i="377"/>
  <c r="CN9" i="377"/>
  <c r="CO9" i="377"/>
  <c r="T21" i="377"/>
  <c r="U21" i="377" s="1"/>
  <c r="BS21" i="377"/>
  <c r="BT21" i="377"/>
  <c r="BV21" i="377"/>
  <c r="BW21" i="377"/>
  <c r="BY21" i="377"/>
  <c r="BZ21" i="377"/>
  <c r="CB21" i="377"/>
  <c r="CC21" i="377"/>
  <c r="CE21" i="377"/>
  <c r="CF21" i="377"/>
  <c r="CH21" i="377"/>
  <c r="CI21" i="377"/>
  <c r="CK21" i="377"/>
  <c r="CL21" i="377"/>
  <c r="CN21" i="377"/>
  <c r="CO21" i="377"/>
  <c r="T22" i="377"/>
  <c r="U22" i="377" s="1"/>
  <c r="BS22" i="377"/>
  <c r="BT22" i="377"/>
  <c r="BV22" i="377"/>
  <c r="BW22" i="377"/>
  <c r="BY22" i="377"/>
  <c r="BZ22" i="377"/>
  <c r="CB22" i="377"/>
  <c r="CC22" i="377"/>
  <c r="CE22" i="377"/>
  <c r="CF22" i="377"/>
  <c r="CH22" i="377"/>
  <c r="CI22" i="377"/>
  <c r="CK22" i="377"/>
  <c r="CL22" i="377"/>
  <c r="CN22" i="377"/>
  <c r="CO22" i="377"/>
  <c r="T23" i="377"/>
  <c r="U23" i="377" s="1"/>
  <c r="BS23" i="377"/>
  <c r="BT23" i="377"/>
  <c r="BV23" i="377"/>
  <c r="BW23" i="377"/>
  <c r="BY23" i="377"/>
  <c r="BZ23" i="377"/>
  <c r="CB23" i="377"/>
  <c r="CC23" i="377"/>
  <c r="CE23" i="377"/>
  <c r="CF23" i="377"/>
  <c r="CH23" i="377"/>
  <c r="CI23" i="377"/>
  <c r="CK23" i="377"/>
  <c r="CL23" i="377"/>
  <c r="CN23" i="377"/>
  <c r="CO23" i="377"/>
  <c r="G25" i="377"/>
  <c r="J25" i="377"/>
  <c r="P25" i="377"/>
  <c r="S25" i="377"/>
  <c r="AM3" i="376"/>
  <c r="AS3" i="376"/>
  <c r="BK3" i="376"/>
  <c r="BQ3" i="376"/>
  <c r="T9" i="376"/>
  <c r="U9" i="376" s="1"/>
  <c r="BS9" i="376"/>
  <c r="BT9" i="376"/>
  <c r="BV9" i="376"/>
  <c r="BW9" i="376"/>
  <c r="BY9" i="376"/>
  <c r="BZ9" i="376"/>
  <c r="CB9" i="376"/>
  <c r="CC9" i="376"/>
  <c r="CE9" i="376"/>
  <c r="CF9" i="376"/>
  <c r="CH9" i="376"/>
  <c r="CI9" i="376"/>
  <c r="CK9" i="376"/>
  <c r="CL9" i="376"/>
  <c r="CN9" i="376"/>
  <c r="CO9" i="376"/>
  <c r="T15" i="376"/>
  <c r="U15" i="376" s="1"/>
  <c r="BS15" i="376"/>
  <c r="BT15" i="376"/>
  <c r="BV15" i="376"/>
  <c r="BW15" i="376"/>
  <c r="BY15" i="376"/>
  <c r="BZ15" i="376"/>
  <c r="CB15" i="376"/>
  <c r="CC15" i="376"/>
  <c r="CE15" i="376"/>
  <c r="CF15" i="376"/>
  <c r="CH15" i="376"/>
  <c r="CI15" i="376"/>
  <c r="CK15" i="376"/>
  <c r="CL15" i="376"/>
  <c r="CN15" i="376"/>
  <c r="CO15" i="376"/>
  <c r="T16" i="376"/>
  <c r="U16" i="376" s="1"/>
  <c r="BS16" i="376"/>
  <c r="BT16" i="376"/>
  <c r="BV16" i="376"/>
  <c r="BW16" i="376"/>
  <c r="BY16" i="376"/>
  <c r="BZ16" i="376"/>
  <c r="CB16" i="376"/>
  <c r="CC16" i="376"/>
  <c r="CE16" i="376"/>
  <c r="CF16" i="376"/>
  <c r="CH16" i="376"/>
  <c r="CI16" i="376"/>
  <c r="CK16" i="376"/>
  <c r="CL16" i="376"/>
  <c r="CN16" i="376"/>
  <c r="CO16" i="376"/>
  <c r="T17" i="376"/>
  <c r="U17" i="376" s="1"/>
  <c r="BS17" i="376"/>
  <c r="BT17" i="376"/>
  <c r="BV17" i="376"/>
  <c r="BW17" i="376"/>
  <c r="BY17" i="376"/>
  <c r="BZ17" i="376"/>
  <c r="CB17" i="376"/>
  <c r="CC17" i="376"/>
  <c r="CE17" i="376"/>
  <c r="CF17" i="376"/>
  <c r="CH17" i="376"/>
  <c r="CI17" i="376"/>
  <c r="CK17" i="376"/>
  <c r="CL17" i="376"/>
  <c r="CN17" i="376"/>
  <c r="CO17" i="376"/>
  <c r="T18" i="376"/>
  <c r="U18" i="376" s="1"/>
  <c r="BS18" i="376"/>
  <c r="BT18" i="376"/>
  <c r="BV18" i="376"/>
  <c r="BW18" i="376"/>
  <c r="BY18" i="376"/>
  <c r="BZ18" i="376"/>
  <c r="CB18" i="376"/>
  <c r="CC18" i="376"/>
  <c r="CE18" i="376"/>
  <c r="CF18" i="376"/>
  <c r="CH18" i="376"/>
  <c r="CI18" i="376"/>
  <c r="CK18" i="376"/>
  <c r="CL18" i="376"/>
  <c r="CN18" i="376"/>
  <c r="CO18" i="376"/>
  <c r="T23" i="376"/>
  <c r="U23" i="376" s="1"/>
  <c r="BS23" i="376"/>
  <c r="BT23" i="376"/>
  <c r="BV23" i="376"/>
  <c r="BW23" i="376"/>
  <c r="BY23" i="376"/>
  <c r="BZ23" i="376"/>
  <c r="CB23" i="376"/>
  <c r="CC23" i="376"/>
  <c r="CE23" i="376"/>
  <c r="CF23" i="376"/>
  <c r="CH23" i="376"/>
  <c r="CI23" i="376"/>
  <c r="CK23" i="376"/>
  <c r="CL23" i="376"/>
  <c r="CN23" i="376"/>
  <c r="CO23" i="376"/>
  <c r="G25" i="376"/>
  <c r="J25" i="376"/>
  <c r="P25" i="376"/>
  <c r="S25" i="376"/>
  <c r="AM3" i="366"/>
  <c r="AS3" i="366"/>
  <c r="BK3" i="366"/>
  <c r="BQ3" i="366"/>
  <c r="T9" i="366"/>
  <c r="U9" i="366" s="1"/>
  <c r="BS9" i="366"/>
  <c r="BT9" i="366"/>
  <c r="BV9" i="366"/>
  <c r="BW9" i="366"/>
  <c r="BY9" i="366"/>
  <c r="BZ9" i="366"/>
  <c r="CB9" i="366"/>
  <c r="CC9" i="366"/>
  <c r="CE9" i="366"/>
  <c r="CF9" i="366"/>
  <c r="CH9" i="366"/>
  <c r="CI9" i="366"/>
  <c r="CK9" i="366"/>
  <c r="CL9" i="366"/>
  <c r="CN9" i="366"/>
  <c r="CO9" i="366"/>
  <c r="T10" i="366"/>
  <c r="U10" i="366" s="1"/>
  <c r="BS10" i="366"/>
  <c r="BT10" i="366"/>
  <c r="BV10" i="366"/>
  <c r="BW10" i="366"/>
  <c r="BY10" i="366"/>
  <c r="BZ10" i="366"/>
  <c r="CB10" i="366"/>
  <c r="CC10" i="366"/>
  <c r="CE10" i="366"/>
  <c r="CF10" i="366"/>
  <c r="CH10" i="366"/>
  <c r="CI10" i="366"/>
  <c r="CK10" i="366"/>
  <c r="CL10" i="366"/>
  <c r="CN10" i="366"/>
  <c r="CO10" i="366"/>
  <c r="T11" i="366"/>
  <c r="U11" i="366" s="1"/>
  <c r="BS11" i="366"/>
  <c r="BT11" i="366"/>
  <c r="BV11" i="366"/>
  <c r="BW11" i="366"/>
  <c r="BY11" i="366"/>
  <c r="BZ11" i="366"/>
  <c r="CB11" i="366"/>
  <c r="CC11" i="366"/>
  <c r="CE11" i="366"/>
  <c r="CF11" i="366"/>
  <c r="CH11" i="366"/>
  <c r="CI11" i="366"/>
  <c r="CK11" i="366"/>
  <c r="CL11" i="366"/>
  <c r="CN11" i="366"/>
  <c r="CO11" i="366"/>
  <c r="T12" i="366"/>
  <c r="U12" i="366" s="1"/>
  <c r="BS12" i="366"/>
  <c r="BT12" i="366"/>
  <c r="BV12" i="366"/>
  <c r="BW12" i="366"/>
  <c r="BY12" i="366"/>
  <c r="BZ12" i="366"/>
  <c r="CB12" i="366"/>
  <c r="CC12" i="366"/>
  <c r="CE12" i="366"/>
  <c r="CF12" i="366"/>
  <c r="CH12" i="366"/>
  <c r="CI12" i="366"/>
  <c r="CK12" i="366"/>
  <c r="CL12" i="366"/>
  <c r="CN12" i="366"/>
  <c r="CO12" i="366"/>
  <c r="T13" i="366"/>
  <c r="U13" i="366" s="1"/>
  <c r="BS13" i="366"/>
  <c r="BT13" i="366"/>
  <c r="BV13" i="366"/>
  <c r="BW13" i="366"/>
  <c r="BY13" i="366"/>
  <c r="BZ13" i="366"/>
  <c r="CB13" i="366"/>
  <c r="CC13" i="366"/>
  <c r="CE13" i="366"/>
  <c r="CF13" i="366"/>
  <c r="CH13" i="366"/>
  <c r="CI13" i="366"/>
  <c r="CK13" i="366"/>
  <c r="CL13" i="366"/>
  <c r="CN13" i="366"/>
  <c r="CO13" i="366"/>
  <c r="T14" i="366"/>
  <c r="U14" i="366" s="1"/>
  <c r="BS14" i="366"/>
  <c r="BT14" i="366"/>
  <c r="BV14" i="366"/>
  <c r="BW14" i="366"/>
  <c r="BY14" i="366"/>
  <c r="BZ14" i="366"/>
  <c r="CB14" i="366"/>
  <c r="CC14" i="366"/>
  <c r="CE14" i="366"/>
  <c r="CF14" i="366"/>
  <c r="CH14" i="366"/>
  <c r="CI14" i="366"/>
  <c r="CK14" i="366"/>
  <c r="CL14" i="366"/>
  <c r="CN14" i="366"/>
  <c r="CO14" i="366"/>
  <c r="T15" i="366"/>
  <c r="U15" i="366" s="1"/>
  <c r="BS15" i="366"/>
  <c r="BT15" i="366"/>
  <c r="BV15" i="366"/>
  <c r="BW15" i="366"/>
  <c r="BY15" i="366"/>
  <c r="BZ15" i="366"/>
  <c r="CB15" i="366"/>
  <c r="CC15" i="366"/>
  <c r="CE15" i="366"/>
  <c r="CF15" i="366"/>
  <c r="CH15" i="366"/>
  <c r="CI15" i="366"/>
  <c r="CK15" i="366"/>
  <c r="CL15" i="366"/>
  <c r="CN15" i="366"/>
  <c r="CO15" i="366"/>
  <c r="T16" i="366"/>
  <c r="U16" i="366" s="1"/>
  <c r="BS16" i="366"/>
  <c r="BT16" i="366"/>
  <c r="BV16" i="366"/>
  <c r="BW16" i="366"/>
  <c r="BY16" i="366"/>
  <c r="BZ16" i="366"/>
  <c r="CB16" i="366"/>
  <c r="CC16" i="366"/>
  <c r="CE16" i="366"/>
  <c r="CF16" i="366"/>
  <c r="CH16" i="366"/>
  <c r="CI16" i="366"/>
  <c r="CK16" i="366"/>
  <c r="CL16" i="366"/>
  <c r="CN16" i="366"/>
  <c r="CO16" i="366"/>
  <c r="T17" i="366"/>
  <c r="U17" i="366" s="1"/>
  <c r="BS17" i="366"/>
  <c r="BT17" i="366"/>
  <c r="BV17" i="366"/>
  <c r="BW17" i="366"/>
  <c r="BY17" i="366"/>
  <c r="BZ17" i="366"/>
  <c r="CB17" i="366"/>
  <c r="CC17" i="366"/>
  <c r="CE17" i="366"/>
  <c r="CF17" i="366"/>
  <c r="CH17" i="366"/>
  <c r="CI17" i="366"/>
  <c r="CK17" i="366"/>
  <c r="CL17" i="366"/>
  <c r="CN17" i="366"/>
  <c r="CO17" i="366"/>
  <c r="T18" i="366"/>
  <c r="U18" i="366" s="1"/>
  <c r="BS18" i="366"/>
  <c r="BT18" i="366"/>
  <c r="BV18" i="366"/>
  <c r="BW18" i="366"/>
  <c r="BY18" i="366"/>
  <c r="BZ18" i="366"/>
  <c r="CB18" i="366"/>
  <c r="CC18" i="366"/>
  <c r="CE18" i="366"/>
  <c r="CF18" i="366"/>
  <c r="CH18" i="366"/>
  <c r="CI18" i="366"/>
  <c r="CK18" i="366"/>
  <c r="CL18" i="366"/>
  <c r="CN18" i="366"/>
  <c r="CO18" i="366"/>
  <c r="T19" i="366"/>
  <c r="U19" i="366" s="1"/>
  <c r="BS19" i="366"/>
  <c r="BT19" i="366"/>
  <c r="BV19" i="366"/>
  <c r="BW19" i="366"/>
  <c r="BY19" i="366"/>
  <c r="BZ19" i="366"/>
  <c r="CB19" i="366"/>
  <c r="CC19" i="366"/>
  <c r="CE19" i="366"/>
  <c r="CF19" i="366"/>
  <c r="CH19" i="366"/>
  <c r="CI19" i="366"/>
  <c r="CK19" i="366"/>
  <c r="CL19" i="366"/>
  <c r="CN19" i="366"/>
  <c r="CO19" i="366"/>
  <c r="T28" i="366"/>
  <c r="U28" i="366" s="1"/>
  <c r="BS28" i="366"/>
  <c r="BT28" i="366"/>
  <c r="BV28" i="366"/>
  <c r="BW28" i="366"/>
  <c r="BY28" i="366"/>
  <c r="BZ28" i="366"/>
  <c r="CB28" i="366"/>
  <c r="CC28" i="366"/>
  <c r="CE28" i="366"/>
  <c r="CF28" i="366"/>
  <c r="CH28" i="366"/>
  <c r="CI28" i="366"/>
  <c r="CK28" i="366"/>
  <c r="CL28" i="366"/>
  <c r="CN28" i="366"/>
  <c r="CO28" i="366"/>
  <c r="G30" i="366"/>
  <c r="J30" i="366"/>
  <c r="P30" i="366"/>
  <c r="S30" i="366"/>
  <c r="AM3" i="363"/>
  <c r="AS3" i="363"/>
  <c r="BK3" i="363"/>
  <c r="BQ3" i="363"/>
  <c r="T9" i="363"/>
  <c r="U9" i="363" s="1"/>
  <c r="BS9" i="363"/>
  <c r="BT9" i="363"/>
  <c r="BV9" i="363"/>
  <c r="BW9" i="363"/>
  <c r="BY9" i="363"/>
  <c r="BZ9" i="363"/>
  <c r="CB9" i="363"/>
  <c r="CC9" i="363"/>
  <c r="CE9" i="363"/>
  <c r="CF9" i="363"/>
  <c r="CH9" i="363"/>
  <c r="CI9" i="363"/>
  <c r="CK9" i="363"/>
  <c r="CL9" i="363"/>
  <c r="CN9" i="363"/>
  <c r="CO9" i="363"/>
  <c r="T12" i="363"/>
  <c r="U12" i="363" s="1"/>
  <c r="BS12" i="363"/>
  <c r="BT12" i="363"/>
  <c r="BV12" i="363"/>
  <c r="BW12" i="363"/>
  <c r="BY12" i="363"/>
  <c r="BZ12" i="363"/>
  <c r="CB12" i="363"/>
  <c r="CC12" i="363"/>
  <c r="CE12" i="363"/>
  <c r="CF12" i="363"/>
  <c r="CH12" i="363"/>
  <c r="CI12" i="363"/>
  <c r="CK12" i="363"/>
  <c r="CL12" i="363"/>
  <c r="CN12" i="363"/>
  <c r="CO12" i="363"/>
  <c r="T14" i="363"/>
  <c r="U14" i="363" s="1"/>
  <c r="BS14" i="363"/>
  <c r="BT14" i="363"/>
  <c r="BV14" i="363"/>
  <c r="BW14" i="363"/>
  <c r="BY14" i="363"/>
  <c r="BZ14" i="363"/>
  <c r="CB14" i="363"/>
  <c r="CC14" i="363"/>
  <c r="CE14" i="363"/>
  <c r="CF14" i="363"/>
  <c r="CH14" i="363"/>
  <c r="CI14" i="363"/>
  <c r="CK14" i="363"/>
  <c r="CL14" i="363"/>
  <c r="CN14" i="363"/>
  <c r="CO14" i="363"/>
  <c r="T15" i="363"/>
  <c r="U15" i="363" s="1"/>
  <c r="BS15" i="363"/>
  <c r="BT15" i="363"/>
  <c r="BV15" i="363"/>
  <c r="BW15" i="363"/>
  <c r="BY15" i="363"/>
  <c r="BZ15" i="363"/>
  <c r="CB15" i="363"/>
  <c r="CC15" i="363"/>
  <c r="CE15" i="363"/>
  <c r="CF15" i="363"/>
  <c r="CH15" i="363"/>
  <c r="CI15" i="363"/>
  <c r="CK15" i="363"/>
  <c r="CL15" i="363"/>
  <c r="CN15" i="363"/>
  <c r="CO15" i="363"/>
  <c r="T16" i="363"/>
  <c r="U16" i="363" s="1"/>
  <c r="BS16" i="363"/>
  <c r="BT16" i="363"/>
  <c r="BV16" i="363"/>
  <c r="BW16" i="363"/>
  <c r="BY16" i="363"/>
  <c r="BZ16" i="363"/>
  <c r="CB16" i="363"/>
  <c r="CC16" i="363"/>
  <c r="CE16" i="363"/>
  <c r="CF16" i="363"/>
  <c r="CH16" i="363"/>
  <c r="CI16" i="363"/>
  <c r="CK16" i="363"/>
  <c r="CL16" i="363"/>
  <c r="CN16" i="363"/>
  <c r="CO16" i="363"/>
  <c r="T17" i="363"/>
  <c r="U17" i="363" s="1"/>
  <c r="BS17" i="363"/>
  <c r="BT17" i="363"/>
  <c r="BV17" i="363"/>
  <c r="BW17" i="363"/>
  <c r="BY17" i="363"/>
  <c r="BZ17" i="363"/>
  <c r="CB17" i="363"/>
  <c r="CC17" i="363"/>
  <c r="CE17" i="363"/>
  <c r="CF17" i="363"/>
  <c r="CH17" i="363"/>
  <c r="CI17" i="363"/>
  <c r="CK17" i="363"/>
  <c r="CL17" i="363"/>
  <c r="CN17" i="363"/>
  <c r="CO17" i="363"/>
  <c r="T18" i="363"/>
  <c r="U18" i="363" s="1"/>
  <c r="BS18" i="363"/>
  <c r="BT18" i="363"/>
  <c r="BV18" i="363"/>
  <c r="BW18" i="363"/>
  <c r="BY18" i="363"/>
  <c r="BZ18" i="363"/>
  <c r="CB18" i="363"/>
  <c r="CC18" i="363"/>
  <c r="CE18" i="363"/>
  <c r="CF18" i="363"/>
  <c r="CH18" i="363"/>
  <c r="CI18" i="363"/>
  <c r="CK18" i="363"/>
  <c r="CL18" i="363"/>
  <c r="CN18" i="363"/>
  <c r="CO18" i="363"/>
  <c r="T22" i="363"/>
  <c r="U22" i="363" s="1"/>
  <c r="BS22" i="363"/>
  <c r="BT22" i="363"/>
  <c r="BV22" i="363"/>
  <c r="BW22" i="363"/>
  <c r="BY22" i="363"/>
  <c r="BZ22" i="363"/>
  <c r="CB22" i="363"/>
  <c r="CC22" i="363"/>
  <c r="CE22" i="363"/>
  <c r="CF22" i="363"/>
  <c r="CH22" i="363"/>
  <c r="CI22" i="363"/>
  <c r="CK22" i="363"/>
  <c r="CL22" i="363"/>
  <c r="CN22" i="363"/>
  <c r="CO22" i="363"/>
  <c r="T23" i="363"/>
  <c r="U23" i="363" s="1"/>
  <c r="BS23" i="363"/>
  <c r="BT23" i="363"/>
  <c r="BV23" i="363"/>
  <c r="BW23" i="363"/>
  <c r="BY23" i="363"/>
  <c r="BZ23" i="363"/>
  <c r="CB23" i="363"/>
  <c r="CC23" i="363"/>
  <c r="CE23" i="363"/>
  <c r="CF23" i="363"/>
  <c r="CH23" i="363"/>
  <c r="CI23" i="363"/>
  <c r="CK23" i="363"/>
  <c r="CL23" i="363"/>
  <c r="CN23" i="363"/>
  <c r="CO23" i="363"/>
  <c r="T24" i="363"/>
  <c r="U24" i="363" s="1"/>
  <c r="BS24" i="363"/>
  <c r="BT24" i="363"/>
  <c r="BV24" i="363"/>
  <c r="BW24" i="363"/>
  <c r="BY24" i="363"/>
  <c r="BZ24" i="363"/>
  <c r="CB24" i="363"/>
  <c r="CC24" i="363"/>
  <c r="CE24" i="363"/>
  <c r="CF24" i="363"/>
  <c r="CH24" i="363"/>
  <c r="CI24" i="363"/>
  <c r="CK24" i="363"/>
  <c r="CL24" i="363"/>
  <c r="CN24" i="363"/>
  <c r="CO24" i="363"/>
  <c r="G26" i="363"/>
  <c r="J26" i="363"/>
  <c r="P26" i="363"/>
  <c r="S26" i="363"/>
  <c r="AM3" i="357"/>
  <c r="AS3" i="357"/>
  <c r="BK3" i="357"/>
  <c r="BQ3" i="357"/>
  <c r="U9" i="357"/>
  <c r="BS9" i="357"/>
  <c r="BT9" i="357"/>
  <c r="BV9" i="357"/>
  <c r="BW9" i="357"/>
  <c r="BY9" i="357"/>
  <c r="BZ9" i="357"/>
  <c r="CB9" i="357"/>
  <c r="CC9" i="357"/>
  <c r="CE9" i="357"/>
  <c r="CF9" i="357"/>
  <c r="CH9" i="357"/>
  <c r="CI9" i="357"/>
  <c r="CK9" i="357"/>
  <c r="CL9" i="357"/>
  <c r="CN9" i="357"/>
  <c r="CO9" i="357"/>
  <c r="U14" i="357"/>
  <c r="BS14" i="357"/>
  <c r="BT14" i="357"/>
  <c r="BV14" i="357"/>
  <c r="BW14" i="357"/>
  <c r="BY14" i="357"/>
  <c r="BZ14" i="357"/>
  <c r="CB14" i="357"/>
  <c r="CC14" i="357"/>
  <c r="CE14" i="357"/>
  <c r="CF14" i="357"/>
  <c r="CH14" i="357"/>
  <c r="CI14" i="357"/>
  <c r="CK14" i="357"/>
  <c r="CL14" i="357"/>
  <c r="CN14" i="357"/>
  <c r="CO14" i="357"/>
  <c r="U15" i="357"/>
  <c r="BS15" i="357"/>
  <c r="BT15" i="357"/>
  <c r="BV15" i="357"/>
  <c r="BW15" i="357"/>
  <c r="BY15" i="357"/>
  <c r="BZ15" i="357"/>
  <c r="CB15" i="357"/>
  <c r="CC15" i="357"/>
  <c r="CE15" i="357"/>
  <c r="CF15" i="357"/>
  <c r="CH15" i="357"/>
  <c r="CI15" i="357"/>
  <c r="CK15" i="357"/>
  <c r="CL15" i="357"/>
  <c r="CN15" i="357"/>
  <c r="CO15" i="357"/>
  <c r="U16" i="357"/>
  <c r="BS16" i="357"/>
  <c r="BT16" i="357"/>
  <c r="BV16" i="357"/>
  <c r="BW16" i="357"/>
  <c r="BY16" i="357"/>
  <c r="BZ16" i="357"/>
  <c r="CB16" i="357"/>
  <c r="CC16" i="357"/>
  <c r="CE16" i="357"/>
  <c r="CF16" i="357"/>
  <c r="CH16" i="357"/>
  <c r="CI16" i="357"/>
  <c r="CK16" i="357"/>
  <c r="CL16" i="357"/>
  <c r="CN16" i="357"/>
  <c r="CO16" i="357"/>
  <c r="U17" i="357"/>
  <c r="BS17" i="357"/>
  <c r="BT17" i="357"/>
  <c r="BV17" i="357"/>
  <c r="BW17" i="357"/>
  <c r="BY17" i="357"/>
  <c r="BZ17" i="357"/>
  <c r="CB17" i="357"/>
  <c r="CC17" i="357"/>
  <c r="CE17" i="357"/>
  <c r="CF17" i="357"/>
  <c r="CH17" i="357"/>
  <c r="CI17" i="357"/>
  <c r="CK17" i="357"/>
  <c r="CL17" i="357"/>
  <c r="CN17" i="357"/>
  <c r="CO17" i="357"/>
  <c r="U18" i="357"/>
  <c r="BS18" i="357"/>
  <c r="BT18" i="357"/>
  <c r="BV18" i="357"/>
  <c r="BW18" i="357"/>
  <c r="BY18" i="357"/>
  <c r="BZ18" i="357"/>
  <c r="CB18" i="357"/>
  <c r="CC18" i="357"/>
  <c r="CE18" i="357"/>
  <c r="CF18" i="357"/>
  <c r="CH18" i="357"/>
  <c r="CI18" i="357"/>
  <c r="CK18" i="357"/>
  <c r="CL18" i="357"/>
  <c r="CN18" i="357"/>
  <c r="CO18" i="357"/>
  <c r="T21" i="357"/>
  <c r="U21" i="357" s="1"/>
  <c r="BS21" i="357"/>
  <c r="BT21" i="357"/>
  <c r="BV21" i="357"/>
  <c r="BW21" i="357"/>
  <c r="BY21" i="357"/>
  <c r="BZ21" i="357"/>
  <c r="CB21" i="357"/>
  <c r="CC21" i="357"/>
  <c r="CE21" i="357"/>
  <c r="CF21" i="357"/>
  <c r="CH21" i="357"/>
  <c r="CI21" i="357"/>
  <c r="CK21" i="357"/>
  <c r="CL21" i="357"/>
  <c r="CN21" i="357"/>
  <c r="CO21" i="357"/>
  <c r="G23" i="357"/>
  <c r="J23" i="357"/>
  <c r="P23" i="357"/>
  <c r="S23" i="357"/>
  <c r="AM3" i="356"/>
  <c r="AS3" i="356"/>
  <c r="BK3" i="356"/>
  <c r="BQ3" i="356"/>
  <c r="T9" i="356"/>
  <c r="U9" i="356" s="1"/>
  <c r="BS9" i="356"/>
  <c r="BT9" i="356"/>
  <c r="BV9" i="356"/>
  <c r="BW9" i="356"/>
  <c r="BY9" i="356"/>
  <c r="BZ9" i="356"/>
  <c r="CB9" i="356"/>
  <c r="CC9" i="356"/>
  <c r="CE9" i="356"/>
  <c r="CF9" i="356"/>
  <c r="CH9" i="356"/>
  <c r="CI9" i="356"/>
  <c r="CK9" i="356"/>
  <c r="CL9" i="356"/>
  <c r="CN9" i="356"/>
  <c r="CO9" i="356"/>
  <c r="T12" i="356"/>
  <c r="U12" i="356" s="1"/>
  <c r="BS12" i="356"/>
  <c r="BT12" i="356"/>
  <c r="BV12" i="356"/>
  <c r="BW12" i="356"/>
  <c r="BY12" i="356"/>
  <c r="BZ12" i="356"/>
  <c r="CB12" i="356"/>
  <c r="CC12" i="356"/>
  <c r="CE12" i="356"/>
  <c r="CF12" i="356"/>
  <c r="CH12" i="356"/>
  <c r="CI12" i="356"/>
  <c r="CK12" i="356"/>
  <c r="CL12" i="356"/>
  <c r="CN12" i="356"/>
  <c r="CO12" i="356"/>
  <c r="T13" i="356"/>
  <c r="U13" i="356" s="1"/>
  <c r="BS13" i="356"/>
  <c r="BT13" i="356"/>
  <c r="BV13" i="356"/>
  <c r="BW13" i="356"/>
  <c r="BY13" i="356"/>
  <c r="BZ13" i="356"/>
  <c r="CB13" i="356"/>
  <c r="CC13" i="356"/>
  <c r="CE13" i="356"/>
  <c r="CF13" i="356"/>
  <c r="CH13" i="356"/>
  <c r="CI13" i="356"/>
  <c r="CK13" i="356"/>
  <c r="CL13" i="356"/>
  <c r="CN13" i="356"/>
  <c r="CO13" i="356"/>
  <c r="T14" i="356"/>
  <c r="U14" i="356" s="1"/>
  <c r="BS14" i="356"/>
  <c r="BT14" i="356"/>
  <c r="BV14" i="356"/>
  <c r="BW14" i="356"/>
  <c r="BY14" i="356"/>
  <c r="BZ14" i="356"/>
  <c r="CB14" i="356"/>
  <c r="CC14" i="356"/>
  <c r="CE14" i="356"/>
  <c r="CF14" i="356"/>
  <c r="CH14" i="356"/>
  <c r="CI14" i="356"/>
  <c r="CK14" i="356"/>
  <c r="CL14" i="356"/>
  <c r="CN14" i="356"/>
  <c r="CO14" i="356"/>
  <c r="T16" i="356"/>
  <c r="U16" i="356" s="1"/>
  <c r="BS16" i="356"/>
  <c r="BT16" i="356"/>
  <c r="BV16" i="356"/>
  <c r="BW16" i="356"/>
  <c r="BY16" i="356"/>
  <c r="BZ16" i="356"/>
  <c r="CB16" i="356"/>
  <c r="CC16" i="356"/>
  <c r="CE16" i="356"/>
  <c r="CF16" i="356"/>
  <c r="CH16" i="356"/>
  <c r="CI16" i="356"/>
  <c r="CK16" i="356"/>
  <c r="CL16" i="356"/>
  <c r="CN16" i="356"/>
  <c r="CO16" i="356"/>
  <c r="G18" i="356"/>
  <c r="J18" i="356"/>
  <c r="P18" i="356"/>
  <c r="S18" i="356"/>
  <c r="AM3" i="355"/>
  <c r="AS3" i="355"/>
  <c r="BK3" i="355"/>
  <c r="BQ3" i="355"/>
  <c r="T9" i="355"/>
  <c r="BS9" i="355"/>
  <c r="BT9" i="355"/>
  <c r="BV9" i="355"/>
  <c r="BW9" i="355"/>
  <c r="BY9" i="355"/>
  <c r="BZ9" i="355"/>
  <c r="CB9" i="355"/>
  <c r="CC9" i="355"/>
  <c r="CE9" i="355"/>
  <c r="CF9" i="355"/>
  <c r="CH9" i="355"/>
  <c r="CI9" i="355"/>
  <c r="CK9" i="355"/>
  <c r="CL9" i="355"/>
  <c r="CN9" i="355"/>
  <c r="CO9" i="355"/>
  <c r="T11" i="355"/>
  <c r="U11" i="355" s="1"/>
  <c r="BS11" i="355"/>
  <c r="BT11" i="355"/>
  <c r="BV11" i="355"/>
  <c r="BW11" i="355"/>
  <c r="BY11" i="355"/>
  <c r="BZ11" i="355"/>
  <c r="CB11" i="355"/>
  <c r="CC11" i="355"/>
  <c r="CE11" i="355"/>
  <c r="CF11" i="355"/>
  <c r="CH11" i="355"/>
  <c r="CI11" i="355"/>
  <c r="CK11" i="355"/>
  <c r="CL11" i="355"/>
  <c r="CN11" i="355"/>
  <c r="CO11" i="355"/>
  <c r="T12" i="355"/>
  <c r="BS12" i="355"/>
  <c r="BT12" i="355"/>
  <c r="BV12" i="355"/>
  <c r="BW12" i="355"/>
  <c r="BY12" i="355"/>
  <c r="BZ12" i="355"/>
  <c r="CB12" i="355"/>
  <c r="CC12" i="355"/>
  <c r="CE12" i="355"/>
  <c r="CF12" i="355"/>
  <c r="CH12" i="355"/>
  <c r="CI12" i="355"/>
  <c r="CK12" i="355"/>
  <c r="CL12" i="355"/>
  <c r="CN12" i="355"/>
  <c r="CO12" i="355"/>
  <c r="T13" i="355"/>
  <c r="U13" i="355" s="1"/>
  <c r="BS13" i="355"/>
  <c r="BT13" i="355"/>
  <c r="BV13" i="355"/>
  <c r="BW13" i="355"/>
  <c r="BY13" i="355"/>
  <c r="BZ13" i="355"/>
  <c r="CB13" i="355"/>
  <c r="CC13" i="355"/>
  <c r="CE13" i="355"/>
  <c r="CF13" i="355"/>
  <c r="CH13" i="355"/>
  <c r="CI13" i="355"/>
  <c r="CK13" i="355"/>
  <c r="CL13" i="355"/>
  <c r="CN13" i="355"/>
  <c r="CO13" i="355"/>
  <c r="T16" i="355"/>
  <c r="U16" i="355" s="1"/>
  <c r="BS16" i="355"/>
  <c r="BT16" i="355"/>
  <c r="BV16" i="355"/>
  <c r="BW16" i="355"/>
  <c r="BY16" i="355"/>
  <c r="BZ16" i="355"/>
  <c r="CB16" i="355"/>
  <c r="CC16" i="355"/>
  <c r="CE16" i="355"/>
  <c r="CF16" i="355"/>
  <c r="CH16" i="355"/>
  <c r="CI16" i="355"/>
  <c r="CK16" i="355"/>
  <c r="CL16" i="355"/>
  <c r="CN16" i="355"/>
  <c r="CO16" i="355"/>
  <c r="G18" i="355"/>
  <c r="J18" i="355"/>
  <c r="P18" i="355"/>
  <c r="S18" i="355"/>
  <c r="AM3" i="354"/>
  <c r="AS3" i="354"/>
  <c r="BK3" i="354"/>
  <c r="BQ3" i="354"/>
  <c r="T9" i="354"/>
  <c r="U9" i="354" s="1"/>
  <c r="BS9" i="354"/>
  <c r="BT9" i="354"/>
  <c r="BV9" i="354"/>
  <c r="BW9" i="354"/>
  <c r="BY9" i="354"/>
  <c r="BZ9" i="354"/>
  <c r="CB9" i="354"/>
  <c r="CC9" i="354"/>
  <c r="CE9" i="354"/>
  <c r="CF9" i="354"/>
  <c r="CH9" i="354"/>
  <c r="CI9" i="354"/>
  <c r="CK9" i="354"/>
  <c r="CL9" i="354"/>
  <c r="CN9" i="354"/>
  <c r="CO9" i="354"/>
  <c r="T10" i="354"/>
  <c r="U10" i="354" s="1"/>
  <c r="BS10" i="354"/>
  <c r="BT10" i="354"/>
  <c r="BV10" i="354"/>
  <c r="BW10" i="354"/>
  <c r="BY10" i="354"/>
  <c r="BZ10" i="354"/>
  <c r="CB10" i="354"/>
  <c r="CC10" i="354"/>
  <c r="CE10" i="354"/>
  <c r="CF10" i="354"/>
  <c r="CH10" i="354"/>
  <c r="CI10" i="354"/>
  <c r="CK10" i="354"/>
  <c r="CL10" i="354"/>
  <c r="CN10" i="354"/>
  <c r="CO10" i="354"/>
  <c r="T13" i="354"/>
  <c r="U13" i="354" s="1"/>
  <c r="BS13" i="354"/>
  <c r="BT13" i="354"/>
  <c r="BV13" i="354"/>
  <c r="BW13" i="354"/>
  <c r="BY13" i="354"/>
  <c r="BZ13" i="354"/>
  <c r="CB13" i="354"/>
  <c r="CC13" i="354"/>
  <c r="CE13" i="354"/>
  <c r="CF13" i="354"/>
  <c r="CH13" i="354"/>
  <c r="CI13" i="354"/>
  <c r="CK13" i="354"/>
  <c r="CL13" i="354"/>
  <c r="CN13" i="354"/>
  <c r="CO13" i="354"/>
  <c r="T14" i="354"/>
  <c r="U14" i="354" s="1"/>
  <c r="BS14" i="354"/>
  <c r="BT14" i="354"/>
  <c r="BV14" i="354"/>
  <c r="BW14" i="354"/>
  <c r="BY14" i="354"/>
  <c r="BZ14" i="354"/>
  <c r="CB14" i="354"/>
  <c r="CC14" i="354"/>
  <c r="CE14" i="354"/>
  <c r="CF14" i="354"/>
  <c r="CH14" i="354"/>
  <c r="CI14" i="354"/>
  <c r="CK14" i="354"/>
  <c r="CL14" i="354"/>
  <c r="CN14" i="354"/>
  <c r="CO14" i="354"/>
  <c r="T15" i="354"/>
  <c r="U15" i="354" s="1"/>
  <c r="BS15" i="354"/>
  <c r="BT15" i="354"/>
  <c r="BV15" i="354"/>
  <c r="BW15" i="354"/>
  <c r="BY15" i="354"/>
  <c r="BZ15" i="354"/>
  <c r="CB15" i="354"/>
  <c r="CC15" i="354"/>
  <c r="CE15" i="354"/>
  <c r="CF15" i="354"/>
  <c r="CH15" i="354"/>
  <c r="CI15" i="354"/>
  <c r="CK15" i="354"/>
  <c r="CL15" i="354"/>
  <c r="CN15" i="354"/>
  <c r="CO15" i="354"/>
  <c r="T16" i="354"/>
  <c r="U16" i="354" s="1"/>
  <c r="BS16" i="354"/>
  <c r="BT16" i="354"/>
  <c r="BV16" i="354"/>
  <c r="BW16" i="354"/>
  <c r="BY16" i="354"/>
  <c r="BZ16" i="354"/>
  <c r="CB16" i="354"/>
  <c r="CC16" i="354"/>
  <c r="CE16" i="354"/>
  <c r="CF16" i="354"/>
  <c r="CH16" i="354"/>
  <c r="CI16" i="354"/>
  <c r="CK16" i="354"/>
  <c r="CL16" i="354"/>
  <c r="CN16" i="354"/>
  <c r="CO16" i="354"/>
  <c r="T17" i="354"/>
  <c r="U17" i="354" s="1"/>
  <c r="BS17" i="354"/>
  <c r="BT17" i="354"/>
  <c r="BV17" i="354"/>
  <c r="BW17" i="354"/>
  <c r="BY17" i="354"/>
  <c r="BZ17" i="354"/>
  <c r="CB17" i="354"/>
  <c r="CC17" i="354"/>
  <c r="CE17" i="354"/>
  <c r="CF17" i="354"/>
  <c r="CH17" i="354"/>
  <c r="CI17" i="354"/>
  <c r="CK17" i="354"/>
  <c r="CL17" i="354"/>
  <c r="CN17" i="354"/>
  <c r="CO17" i="354"/>
  <c r="T18" i="354"/>
  <c r="U18" i="354" s="1"/>
  <c r="BS18" i="354"/>
  <c r="BT18" i="354"/>
  <c r="BV18" i="354"/>
  <c r="BW18" i="354"/>
  <c r="BY18" i="354"/>
  <c r="BZ18" i="354"/>
  <c r="CB18" i="354"/>
  <c r="CC18" i="354"/>
  <c r="CE18" i="354"/>
  <c r="CF18" i="354"/>
  <c r="CH18" i="354"/>
  <c r="CI18" i="354"/>
  <c r="CK18" i="354"/>
  <c r="CL18" i="354"/>
  <c r="CN18" i="354"/>
  <c r="CO18" i="354"/>
  <c r="G20" i="354"/>
  <c r="J20" i="354"/>
  <c r="P20" i="354"/>
  <c r="S20" i="354"/>
  <c r="AM3" i="345"/>
  <c r="AS3" i="345"/>
  <c r="BK3" i="345"/>
  <c r="BQ3" i="345"/>
  <c r="T9" i="345"/>
  <c r="U9" i="345" s="1"/>
  <c r="BS9" i="345"/>
  <c r="BT9" i="345"/>
  <c r="BV9" i="345"/>
  <c r="BW9" i="345"/>
  <c r="BY9" i="345"/>
  <c r="BZ9" i="345"/>
  <c r="CB9" i="345"/>
  <c r="CC9" i="345"/>
  <c r="CE9" i="345"/>
  <c r="CF9" i="345"/>
  <c r="CH9" i="345"/>
  <c r="CI9" i="345"/>
  <c r="CK9" i="345"/>
  <c r="CL9" i="345"/>
  <c r="CN9" i="345"/>
  <c r="CO9" i="345"/>
  <c r="T11" i="345"/>
  <c r="U11" i="345" s="1"/>
  <c r="BS11" i="345"/>
  <c r="BT11" i="345"/>
  <c r="BV11" i="345"/>
  <c r="BW11" i="345"/>
  <c r="BY11" i="345"/>
  <c r="BZ11" i="345"/>
  <c r="CB11" i="345"/>
  <c r="CC11" i="345"/>
  <c r="CE11" i="345"/>
  <c r="CF11" i="345"/>
  <c r="CH11" i="345"/>
  <c r="CI11" i="345"/>
  <c r="CK11" i="345"/>
  <c r="CL11" i="345"/>
  <c r="CN11" i="345"/>
  <c r="CO11" i="345"/>
  <c r="T13" i="345"/>
  <c r="U13" i="345" s="1"/>
  <c r="BS13" i="345"/>
  <c r="BT13" i="345"/>
  <c r="BV13" i="345"/>
  <c r="BW13" i="345"/>
  <c r="BY13" i="345"/>
  <c r="BZ13" i="345"/>
  <c r="CB13" i="345"/>
  <c r="CC13" i="345"/>
  <c r="CE13" i="345"/>
  <c r="CF13" i="345"/>
  <c r="CH13" i="345"/>
  <c r="CI13" i="345"/>
  <c r="CK13" i="345"/>
  <c r="CL13" i="345"/>
  <c r="CN13" i="345"/>
  <c r="CO13" i="345"/>
  <c r="T10" i="345"/>
  <c r="U10" i="345" s="1"/>
  <c r="BS10" i="345"/>
  <c r="BT10" i="345"/>
  <c r="BV10" i="345"/>
  <c r="BW10" i="345"/>
  <c r="BY10" i="345"/>
  <c r="BZ10" i="345"/>
  <c r="CB10" i="345"/>
  <c r="CC10" i="345"/>
  <c r="CE10" i="345"/>
  <c r="CF10" i="345"/>
  <c r="CH10" i="345"/>
  <c r="CI10" i="345"/>
  <c r="CK10" i="345"/>
  <c r="CL10" i="345"/>
  <c r="CN10" i="345"/>
  <c r="CO10" i="345"/>
  <c r="H19" i="345"/>
  <c r="T17" i="345"/>
  <c r="U17" i="345" s="1"/>
  <c r="BS17" i="345"/>
  <c r="BT17" i="345"/>
  <c r="BV17" i="345"/>
  <c r="BW17" i="345"/>
  <c r="BY17" i="345"/>
  <c r="BZ17" i="345"/>
  <c r="CB17" i="345"/>
  <c r="CC17" i="345"/>
  <c r="CE17" i="345"/>
  <c r="CF17" i="345"/>
  <c r="CH17" i="345"/>
  <c r="CI17" i="345"/>
  <c r="CK17" i="345"/>
  <c r="CL17" i="345"/>
  <c r="CN17" i="345"/>
  <c r="CO17" i="345"/>
  <c r="G19" i="345"/>
  <c r="J19" i="345"/>
  <c r="P19" i="345"/>
  <c r="S19" i="345"/>
  <c r="AM3" i="344"/>
  <c r="AS3" i="344"/>
  <c r="BK3" i="344"/>
  <c r="BQ3" i="344"/>
  <c r="T9" i="344"/>
  <c r="U9" i="344" s="1"/>
  <c r="BS9" i="344"/>
  <c r="BT9" i="344"/>
  <c r="BV9" i="344"/>
  <c r="BW9" i="344"/>
  <c r="BY9" i="344"/>
  <c r="BZ9" i="344"/>
  <c r="CB9" i="344"/>
  <c r="CC9" i="344"/>
  <c r="CE9" i="344"/>
  <c r="CF9" i="344"/>
  <c r="CH9" i="344"/>
  <c r="CI9" i="344"/>
  <c r="CK9" i="344"/>
  <c r="CL9" i="344"/>
  <c r="CN9" i="344"/>
  <c r="CO9" i="344"/>
  <c r="T27" i="344"/>
  <c r="U27" i="344" s="1"/>
  <c r="BS27" i="344"/>
  <c r="BT27" i="344"/>
  <c r="BV27" i="344"/>
  <c r="BW27" i="344"/>
  <c r="BY27" i="344"/>
  <c r="BZ27" i="344"/>
  <c r="CB27" i="344"/>
  <c r="CC27" i="344"/>
  <c r="CE27" i="344"/>
  <c r="CF27" i="344"/>
  <c r="CH27" i="344"/>
  <c r="CI27" i="344"/>
  <c r="CK27" i="344"/>
  <c r="CL27" i="344"/>
  <c r="CN27" i="344"/>
  <c r="CO27" i="344"/>
  <c r="G29" i="344"/>
  <c r="J29" i="344"/>
  <c r="P29" i="344"/>
  <c r="S29" i="344"/>
  <c r="AM3" i="343"/>
  <c r="AS3" i="343"/>
  <c r="BK3" i="343"/>
  <c r="BQ3" i="343"/>
  <c r="T9" i="343"/>
  <c r="U9" i="343" s="1"/>
  <c r="BS9" i="343"/>
  <c r="BT9" i="343"/>
  <c r="BV9" i="343"/>
  <c r="BW9" i="343"/>
  <c r="BY9" i="343"/>
  <c r="BZ9" i="343"/>
  <c r="CB9" i="343"/>
  <c r="CC9" i="343"/>
  <c r="CE9" i="343"/>
  <c r="CF9" i="343"/>
  <c r="CH9" i="343"/>
  <c r="CI9" i="343"/>
  <c r="CK9" i="343"/>
  <c r="CL9" i="343"/>
  <c r="CN9" i="343"/>
  <c r="CO9" i="343"/>
  <c r="T10" i="343"/>
  <c r="U10" i="343" s="1"/>
  <c r="BS10" i="343"/>
  <c r="BT10" i="343"/>
  <c r="BV10" i="343"/>
  <c r="BW10" i="343"/>
  <c r="BY10" i="343"/>
  <c r="BZ10" i="343"/>
  <c r="CB10" i="343"/>
  <c r="CC10" i="343"/>
  <c r="CE10" i="343"/>
  <c r="CF10" i="343"/>
  <c r="CH10" i="343"/>
  <c r="CI10" i="343"/>
  <c r="CK10" i="343"/>
  <c r="CL10" i="343"/>
  <c r="CN10" i="343"/>
  <c r="CO10" i="343"/>
  <c r="T16" i="343"/>
  <c r="U16" i="343" s="1"/>
  <c r="BS16" i="343"/>
  <c r="BT16" i="343"/>
  <c r="BV16" i="343"/>
  <c r="BW16" i="343"/>
  <c r="BY16" i="343"/>
  <c r="BZ16" i="343"/>
  <c r="CB16" i="343"/>
  <c r="CC16" i="343"/>
  <c r="CE16" i="343"/>
  <c r="CF16" i="343"/>
  <c r="CH16" i="343"/>
  <c r="CI16" i="343"/>
  <c r="CK16" i="343"/>
  <c r="CL16" i="343"/>
  <c r="CN16" i="343"/>
  <c r="CO16" i="343"/>
  <c r="T17" i="343"/>
  <c r="U17" i="343" s="1"/>
  <c r="BS17" i="343"/>
  <c r="BT17" i="343"/>
  <c r="BV17" i="343"/>
  <c r="BW17" i="343"/>
  <c r="BY17" i="343"/>
  <c r="BZ17" i="343"/>
  <c r="CB17" i="343"/>
  <c r="CC17" i="343"/>
  <c r="CE17" i="343"/>
  <c r="CF17" i="343"/>
  <c r="CH17" i="343"/>
  <c r="CI17" i="343"/>
  <c r="CK17" i="343"/>
  <c r="CL17" i="343"/>
  <c r="CN17" i="343"/>
  <c r="CO17" i="343"/>
  <c r="T18" i="343"/>
  <c r="U18" i="343" s="1"/>
  <c r="BS18" i="343"/>
  <c r="BT18" i="343"/>
  <c r="BV18" i="343"/>
  <c r="BW18" i="343"/>
  <c r="BY18" i="343"/>
  <c r="BZ18" i="343"/>
  <c r="CB18" i="343"/>
  <c r="CC18" i="343"/>
  <c r="CE18" i="343"/>
  <c r="CF18" i="343"/>
  <c r="CH18" i="343"/>
  <c r="CI18" i="343"/>
  <c r="CK18" i="343"/>
  <c r="CL18" i="343"/>
  <c r="CN18" i="343"/>
  <c r="CO18" i="343"/>
  <c r="T19" i="343"/>
  <c r="U19" i="343" s="1"/>
  <c r="BS19" i="343"/>
  <c r="BT19" i="343"/>
  <c r="BV19" i="343"/>
  <c r="BW19" i="343"/>
  <c r="BY19" i="343"/>
  <c r="BZ19" i="343"/>
  <c r="CB19" i="343"/>
  <c r="CC19" i="343"/>
  <c r="CE19" i="343"/>
  <c r="CF19" i="343"/>
  <c r="CH19" i="343"/>
  <c r="CI19" i="343"/>
  <c r="CK19" i="343"/>
  <c r="CL19" i="343"/>
  <c r="CN19" i="343"/>
  <c r="CO19" i="343"/>
  <c r="T26" i="343"/>
  <c r="U26" i="343" s="1"/>
  <c r="BS26" i="343"/>
  <c r="BT26" i="343"/>
  <c r="BV26" i="343"/>
  <c r="BW26" i="343"/>
  <c r="BY26" i="343"/>
  <c r="BZ26" i="343"/>
  <c r="CB26" i="343"/>
  <c r="CC26" i="343"/>
  <c r="CE26" i="343"/>
  <c r="CF26" i="343"/>
  <c r="CH26" i="343"/>
  <c r="CI26" i="343"/>
  <c r="CK26" i="343"/>
  <c r="CL26" i="343"/>
  <c r="CN26" i="343"/>
  <c r="CO26" i="343"/>
  <c r="T27" i="343"/>
  <c r="U27" i="343" s="1"/>
  <c r="BS27" i="343"/>
  <c r="BT27" i="343"/>
  <c r="BV27" i="343"/>
  <c r="BW27" i="343"/>
  <c r="BY27" i="343"/>
  <c r="BZ27" i="343"/>
  <c r="CB27" i="343"/>
  <c r="CC27" i="343"/>
  <c r="CE27" i="343"/>
  <c r="CF27" i="343"/>
  <c r="CH27" i="343"/>
  <c r="CI27" i="343"/>
  <c r="CK27" i="343"/>
  <c r="CL27" i="343"/>
  <c r="CN27" i="343"/>
  <c r="CO27" i="343"/>
  <c r="G29" i="343"/>
  <c r="J29" i="343"/>
  <c r="P29" i="343"/>
  <c r="S29" i="343"/>
  <c r="AM3" i="342"/>
  <c r="AS3" i="342"/>
  <c r="BK3" i="342"/>
  <c r="BQ3" i="342"/>
  <c r="T9" i="342"/>
  <c r="U9" i="342" s="1"/>
  <c r="BS9" i="342"/>
  <c r="BT9" i="342"/>
  <c r="BV9" i="342"/>
  <c r="BW9" i="342"/>
  <c r="BY9" i="342"/>
  <c r="BZ9" i="342"/>
  <c r="CB9" i="342"/>
  <c r="CC9" i="342"/>
  <c r="CE9" i="342"/>
  <c r="CF9" i="342"/>
  <c r="CH9" i="342"/>
  <c r="CI9" i="342"/>
  <c r="CK9" i="342"/>
  <c r="CL9" i="342"/>
  <c r="CN9" i="342"/>
  <c r="CO9" i="342"/>
  <c r="T10" i="342"/>
  <c r="U10" i="342" s="1"/>
  <c r="BS10" i="342"/>
  <c r="BT10" i="342"/>
  <c r="BV10" i="342"/>
  <c r="BW10" i="342"/>
  <c r="BY10" i="342"/>
  <c r="BZ10" i="342"/>
  <c r="CB10" i="342"/>
  <c r="CC10" i="342"/>
  <c r="CE10" i="342"/>
  <c r="CF10" i="342"/>
  <c r="CH10" i="342"/>
  <c r="CI10" i="342"/>
  <c r="CK10" i="342"/>
  <c r="CL10" i="342"/>
  <c r="CN10" i="342"/>
  <c r="CO10" i="342"/>
  <c r="T12" i="342"/>
  <c r="U12" i="342" s="1"/>
  <c r="BS12" i="342"/>
  <c r="BT12" i="342"/>
  <c r="BV12" i="342"/>
  <c r="BW12" i="342"/>
  <c r="BY12" i="342"/>
  <c r="BZ12" i="342"/>
  <c r="CB12" i="342"/>
  <c r="CC12" i="342"/>
  <c r="CE12" i="342"/>
  <c r="CF12" i="342"/>
  <c r="CH12" i="342"/>
  <c r="CI12" i="342"/>
  <c r="CK12" i="342"/>
  <c r="CL12" i="342"/>
  <c r="CN12" i="342"/>
  <c r="CO12" i="342"/>
  <c r="T14" i="342"/>
  <c r="U14" i="342" s="1"/>
  <c r="BS14" i="342"/>
  <c r="BT14" i="342"/>
  <c r="BV14" i="342"/>
  <c r="BW14" i="342"/>
  <c r="BY14" i="342"/>
  <c r="BZ14" i="342"/>
  <c r="CB14" i="342"/>
  <c r="CC14" i="342"/>
  <c r="CE14" i="342"/>
  <c r="CF14" i="342"/>
  <c r="CH14" i="342"/>
  <c r="CI14" i="342"/>
  <c r="CK14" i="342"/>
  <c r="CL14" i="342"/>
  <c r="CN14" i="342"/>
  <c r="CO14" i="342"/>
  <c r="T15" i="342"/>
  <c r="U15" i="342" s="1"/>
  <c r="BS15" i="342"/>
  <c r="BT15" i="342"/>
  <c r="BV15" i="342"/>
  <c r="BW15" i="342"/>
  <c r="BY15" i="342"/>
  <c r="BZ15" i="342"/>
  <c r="CB15" i="342"/>
  <c r="CC15" i="342"/>
  <c r="CE15" i="342"/>
  <c r="CF15" i="342"/>
  <c r="CH15" i="342"/>
  <c r="CI15" i="342"/>
  <c r="CK15" i="342"/>
  <c r="CL15" i="342"/>
  <c r="CN15" i="342"/>
  <c r="CO15" i="342"/>
  <c r="T16" i="342"/>
  <c r="U16" i="342" s="1"/>
  <c r="BS16" i="342"/>
  <c r="BT16" i="342"/>
  <c r="BV16" i="342"/>
  <c r="BW16" i="342"/>
  <c r="BY16" i="342"/>
  <c r="BZ16" i="342"/>
  <c r="CB16" i="342"/>
  <c r="CC16" i="342"/>
  <c r="CE16" i="342"/>
  <c r="CF16" i="342"/>
  <c r="CH16" i="342"/>
  <c r="CI16" i="342"/>
  <c r="CK16" i="342"/>
  <c r="CL16" i="342"/>
  <c r="CN16" i="342"/>
  <c r="CO16" i="342"/>
  <c r="T17" i="342"/>
  <c r="U17" i="342" s="1"/>
  <c r="BS17" i="342"/>
  <c r="BT17" i="342"/>
  <c r="BV17" i="342"/>
  <c r="BW17" i="342"/>
  <c r="BY17" i="342"/>
  <c r="BZ17" i="342"/>
  <c r="CB17" i="342"/>
  <c r="CC17" i="342"/>
  <c r="CE17" i="342"/>
  <c r="CF17" i="342"/>
  <c r="CH17" i="342"/>
  <c r="CI17" i="342"/>
  <c r="CK17" i="342"/>
  <c r="CL17" i="342"/>
  <c r="CN17" i="342"/>
  <c r="CO17" i="342"/>
  <c r="T18" i="342"/>
  <c r="U18" i="342" s="1"/>
  <c r="BS18" i="342"/>
  <c r="BT18" i="342"/>
  <c r="BV18" i="342"/>
  <c r="BW18" i="342"/>
  <c r="BY18" i="342"/>
  <c r="BZ18" i="342"/>
  <c r="CB18" i="342"/>
  <c r="CC18" i="342"/>
  <c r="CE18" i="342"/>
  <c r="CF18" i="342"/>
  <c r="CH18" i="342"/>
  <c r="CI18" i="342"/>
  <c r="CK18" i="342"/>
  <c r="CL18" i="342"/>
  <c r="CN18" i="342"/>
  <c r="CO18" i="342"/>
  <c r="T19" i="342"/>
  <c r="U19" i="342" s="1"/>
  <c r="BS19" i="342"/>
  <c r="BT19" i="342"/>
  <c r="BV19" i="342"/>
  <c r="BW19" i="342"/>
  <c r="BY19" i="342"/>
  <c r="BZ19" i="342"/>
  <c r="CB19" i="342"/>
  <c r="CC19" i="342"/>
  <c r="CE19" i="342"/>
  <c r="CF19" i="342"/>
  <c r="CH19" i="342"/>
  <c r="CI19" i="342"/>
  <c r="CK19" i="342"/>
  <c r="CL19" i="342"/>
  <c r="CN19" i="342"/>
  <c r="CO19" i="342"/>
  <c r="T21" i="342"/>
  <c r="U21" i="342" s="1"/>
  <c r="BS21" i="342"/>
  <c r="BT21" i="342"/>
  <c r="BV21" i="342"/>
  <c r="BW21" i="342"/>
  <c r="BY21" i="342"/>
  <c r="BZ21" i="342"/>
  <c r="CB21" i="342"/>
  <c r="CC21" i="342"/>
  <c r="CE21" i="342"/>
  <c r="CF21" i="342"/>
  <c r="CH21" i="342"/>
  <c r="CI21" i="342"/>
  <c r="CK21" i="342"/>
  <c r="CL21" i="342"/>
  <c r="CN21" i="342"/>
  <c r="CO21" i="342"/>
  <c r="T22" i="342"/>
  <c r="U22" i="342" s="1"/>
  <c r="BS22" i="342"/>
  <c r="BT22" i="342"/>
  <c r="BV22" i="342"/>
  <c r="BW22" i="342"/>
  <c r="BY22" i="342"/>
  <c r="BZ22" i="342"/>
  <c r="CB22" i="342"/>
  <c r="CC22" i="342"/>
  <c r="CE22" i="342"/>
  <c r="CF22" i="342"/>
  <c r="CH22" i="342"/>
  <c r="CI22" i="342"/>
  <c r="CK22" i="342"/>
  <c r="CL22" i="342"/>
  <c r="CN22" i="342"/>
  <c r="CO22" i="342"/>
  <c r="T24" i="342"/>
  <c r="U24" i="342" s="1"/>
  <c r="BS24" i="342"/>
  <c r="BT24" i="342"/>
  <c r="BV24" i="342"/>
  <c r="BW24" i="342"/>
  <c r="BY24" i="342"/>
  <c r="BZ24" i="342"/>
  <c r="CB24" i="342"/>
  <c r="CC24" i="342"/>
  <c r="CE24" i="342"/>
  <c r="CF24" i="342"/>
  <c r="CH24" i="342"/>
  <c r="CI24" i="342"/>
  <c r="CK24" i="342"/>
  <c r="CL24" i="342"/>
  <c r="CN24" i="342"/>
  <c r="CO24" i="342"/>
  <c r="T25" i="342"/>
  <c r="U25" i="342" s="1"/>
  <c r="BS25" i="342"/>
  <c r="BT25" i="342"/>
  <c r="BV25" i="342"/>
  <c r="BW25" i="342"/>
  <c r="BY25" i="342"/>
  <c r="BZ25" i="342"/>
  <c r="CB25" i="342"/>
  <c r="CC25" i="342"/>
  <c r="CE25" i="342"/>
  <c r="CF25" i="342"/>
  <c r="CH25" i="342"/>
  <c r="CI25" i="342"/>
  <c r="CK25" i="342"/>
  <c r="CL25" i="342"/>
  <c r="CN25" i="342"/>
  <c r="CO25" i="342"/>
  <c r="G27" i="342"/>
  <c r="J27" i="342"/>
  <c r="P27" i="342"/>
  <c r="S27" i="342"/>
  <c r="E18" i="345"/>
  <c r="AW11" i="345"/>
  <c r="N29" i="366"/>
  <c r="I44" i="342"/>
  <c r="AP15" i="376"/>
  <c r="AO9" i="344"/>
  <c r="AM23" i="342"/>
  <c r="AQ11" i="342"/>
  <c r="BM21" i="342"/>
  <c r="O18" i="345"/>
  <c r="AO16" i="345"/>
  <c r="AM16" i="345"/>
  <c r="AQ16" i="345"/>
  <c r="AR13" i="356"/>
  <c r="AM10" i="355"/>
  <c r="AN16" i="355"/>
  <c r="Q20" i="354"/>
  <c r="AS13" i="354"/>
  <c r="BL13" i="354"/>
  <c r="L12" i="93"/>
  <c r="U9" i="355"/>
  <c r="AS17" i="354"/>
  <c r="AX14" i="366"/>
  <c r="H30" i="366"/>
  <c r="AS23" i="376"/>
  <c r="AN15" i="376"/>
  <c r="AN23" i="376"/>
  <c r="G14" i="93"/>
  <c r="AQ9" i="376"/>
  <c r="Q25" i="377"/>
  <c r="BQ21" i="377"/>
  <c r="AR13" i="354" l="1"/>
  <c r="AS9" i="377"/>
  <c r="AR10" i="345"/>
  <c r="AN13" i="342"/>
  <c r="AQ23" i="376"/>
  <c r="AQ15" i="376"/>
  <c r="AQ9" i="355"/>
  <c r="AR15" i="354"/>
  <c r="AR11" i="345"/>
  <c r="AS17" i="345"/>
  <c r="BO22" i="377"/>
  <c r="BL25" i="342"/>
  <c r="AP13" i="354"/>
  <c r="AN23" i="377"/>
  <c r="AP23" i="377"/>
  <c r="AQ22" i="377"/>
  <c r="AN9" i="377"/>
  <c r="AP17" i="376"/>
  <c r="AR23" i="376"/>
  <c r="AO23" i="376"/>
  <c r="AM18" i="376"/>
  <c r="AM16" i="376"/>
  <c r="AQ21" i="377"/>
  <c r="T22" i="357"/>
  <c r="U22" i="357" s="1"/>
  <c r="Q14" i="121" s="1"/>
  <c r="AS9" i="356"/>
  <c r="AP13" i="356"/>
  <c r="AQ9" i="356"/>
  <c r="BN16" i="356"/>
  <c r="AP16" i="356"/>
  <c r="BN13" i="354"/>
  <c r="AQ13" i="354"/>
  <c r="AO9" i="354"/>
  <c r="AP9" i="354"/>
  <c r="AQ9" i="354"/>
  <c r="AN12" i="355"/>
  <c r="AN9" i="355"/>
  <c r="AO16" i="355"/>
  <c r="AO12" i="355"/>
  <c r="AR16" i="355"/>
  <c r="AP11" i="356"/>
  <c r="AP10" i="345"/>
  <c r="BP17" i="345"/>
  <c r="BL17" i="345"/>
  <c r="BN17" i="345"/>
  <c r="BL16" i="345"/>
  <c r="BN16" i="345"/>
  <c r="BP16" i="345"/>
  <c r="AO22" i="342"/>
  <c r="BK12" i="342"/>
  <c r="AM19" i="342"/>
  <c r="AS15" i="343"/>
  <c r="AQ17" i="343"/>
  <c r="AO19" i="342"/>
  <c r="BK9" i="342"/>
  <c r="AQ23" i="342"/>
  <c r="BL23" i="342"/>
  <c r="AN15" i="342"/>
  <c r="AO17" i="342"/>
  <c r="AQ17" i="342"/>
  <c r="AR12" i="342"/>
  <c r="AM11" i="342"/>
  <c r="AO11" i="342"/>
  <c r="BK18" i="354"/>
  <c r="AS16" i="357"/>
  <c r="AO23" i="342"/>
  <c r="AQ13" i="355"/>
  <c r="BO16" i="355"/>
  <c r="BO9" i="355"/>
  <c r="AR18" i="376"/>
  <c r="AR9" i="377"/>
  <c r="AS21" i="377"/>
  <c r="AQ10" i="355"/>
  <c r="AS16" i="345"/>
  <c r="AS18" i="357"/>
  <c r="AS14" i="357"/>
  <c r="AR12" i="355"/>
  <c r="AS20" i="342"/>
  <c r="BL9" i="377"/>
  <c r="AS25" i="342"/>
  <c r="BL27" i="344"/>
  <c r="AN21" i="377"/>
  <c r="AO13" i="356"/>
  <c r="AQ27" i="344"/>
  <c r="BO21" i="377"/>
  <c r="BK20" i="342"/>
  <c r="AO10" i="355"/>
  <c r="BN9" i="377"/>
  <c r="W24" i="377"/>
  <c r="J17" i="123" s="1"/>
  <c r="BL12" i="356"/>
  <c r="BN12" i="356"/>
  <c r="BM11" i="356"/>
  <c r="BO11" i="356"/>
  <c r="BK16" i="355"/>
  <c r="C11" i="122"/>
  <c r="L11" i="122"/>
  <c r="BL10" i="355"/>
  <c r="BN10" i="355"/>
  <c r="BP10" i="355"/>
  <c r="Q24" i="377"/>
  <c r="BL15" i="376"/>
  <c r="BM15" i="376"/>
  <c r="BN15" i="376"/>
  <c r="BO23" i="376"/>
  <c r="BP23" i="376"/>
  <c r="BL23" i="376"/>
  <c r="BN17" i="376"/>
  <c r="W29" i="366"/>
  <c r="D16" i="123" s="1"/>
  <c r="BP17" i="354"/>
  <c r="BL15" i="354"/>
  <c r="BM15" i="354"/>
  <c r="BP15" i="354"/>
  <c r="BK14" i="354"/>
  <c r="BP11" i="342"/>
  <c r="BP9" i="354"/>
  <c r="AP24" i="363"/>
  <c r="BP21" i="357"/>
  <c r="BK16" i="354"/>
  <c r="BO13" i="354"/>
  <c r="BP13" i="354"/>
  <c r="Q22" i="357"/>
  <c r="W25" i="363"/>
  <c r="D15" i="123" s="1"/>
  <c r="W19" i="354"/>
  <c r="D11" i="123" s="1"/>
  <c r="AM21" i="357"/>
  <c r="AM17" i="357"/>
  <c r="BK16" i="357"/>
  <c r="BK14" i="357"/>
  <c r="BK25" i="342"/>
  <c r="AM17" i="366"/>
  <c r="BL13" i="366"/>
  <c r="BO19" i="342"/>
  <c r="AM19" i="343"/>
  <c r="AM23" i="376"/>
  <c r="AM15" i="376"/>
  <c r="AM16" i="355"/>
  <c r="BK13" i="355"/>
  <c r="AQ9" i="343"/>
  <c r="N11" i="122"/>
  <c r="AA10" i="124"/>
  <c r="AN13" i="356"/>
  <c r="BP21" i="377"/>
  <c r="E11" i="122"/>
  <c r="BP15" i="376"/>
  <c r="BQ9" i="355"/>
  <c r="AM9" i="377"/>
  <c r="BK9" i="377"/>
  <c r="AC10" i="124"/>
  <c r="AE10" i="124"/>
  <c r="AG10" i="124"/>
  <c r="AI10" i="124"/>
  <c r="M14" i="94"/>
  <c r="M12" i="124" s="1"/>
  <c r="AK10" i="124"/>
  <c r="AS12" i="356"/>
  <c r="AS16" i="354"/>
  <c r="AS10" i="354"/>
  <c r="H24" i="377"/>
  <c r="AS16" i="355"/>
  <c r="BK22" i="363"/>
  <c r="BK9" i="363"/>
  <c r="AM17" i="354"/>
  <c r="AM15" i="354"/>
  <c r="AM13" i="354"/>
  <c r="BK15" i="354"/>
  <c r="BK13" i="354"/>
  <c r="AN9" i="357"/>
  <c r="AN21" i="342"/>
  <c r="BL16" i="354"/>
  <c r="AO21" i="357"/>
  <c r="AO9" i="357"/>
  <c r="BM16" i="357"/>
  <c r="AO10" i="354"/>
  <c r="AP21" i="357"/>
  <c r="BN14" i="357"/>
  <c r="AQ21" i="357"/>
  <c r="AQ17" i="357"/>
  <c r="BO14" i="357"/>
  <c r="AQ16" i="354"/>
  <c r="BO16" i="354"/>
  <c r="BO14" i="354"/>
  <c r="AR21" i="357"/>
  <c r="AR15" i="357"/>
  <c r="AR9" i="357"/>
  <c r="BP16" i="357"/>
  <c r="BP14" i="357"/>
  <c r="AR10" i="354"/>
  <c r="BP16" i="354"/>
  <c r="D11" i="122"/>
  <c r="AQ27" i="343"/>
  <c r="BP10" i="343"/>
  <c r="AM23" i="377"/>
  <c r="AP9" i="355"/>
  <c r="BP16" i="355"/>
  <c r="O11" i="122"/>
  <c r="BQ9" i="344"/>
  <c r="Z10" i="124"/>
  <c r="AB10" i="124"/>
  <c r="AD10" i="124"/>
  <c r="AF10" i="124"/>
  <c r="AH10" i="124"/>
  <c r="AJ10" i="124"/>
  <c r="AL10" i="124"/>
  <c r="BP14" i="356"/>
  <c r="AP20" i="342"/>
  <c r="AN23" i="342"/>
  <c r="AP23" i="342"/>
  <c r="AR23" i="342"/>
  <c r="BK23" i="342"/>
  <c r="BO23" i="342"/>
  <c r="AM15" i="343"/>
  <c r="AO15" i="343"/>
  <c r="AQ15" i="343"/>
  <c r="BN15" i="343"/>
  <c r="BP15" i="343"/>
  <c r="AN9" i="342"/>
  <c r="AQ9" i="342"/>
  <c r="BO9" i="342"/>
  <c r="AR9" i="342"/>
  <c r="AO9" i="342"/>
  <c r="BM25" i="342"/>
  <c r="BO25" i="342"/>
  <c r="BP25" i="342"/>
  <c r="BK23" i="377"/>
  <c r="BM23" i="377"/>
  <c r="BN23" i="377"/>
  <c r="BL18" i="376"/>
  <c r="BL16" i="376"/>
  <c r="BN18" i="376"/>
  <c r="BN16" i="376"/>
  <c r="G12" i="122"/>
  <c r="BK9" i="376"/>
  <c r="BL9" i="376"/>
  <c r="BN9" i="376"/>
  <c r="BQ9" i="376"/>
  <c r="T24" i="377"/>
  <c r="U24" i="377" s="1"/>
  <c r="Q12" i="124" s="1"/>
  <c r="V24" i="377"/>
  <c r="C12" i="124"/>
  <c r="E14" i="94"/>
  <c r="E12" i="124" s="1"/>
  <c r="G14" i="94"/>
  <c r="G12" i="124" s="1"/>
  <c r="AO9" i="377"/>
  <c r="BM9" i="377"/>
  <c r="J14" i="94"/>
  <c r="J12" i="124" s="1"/>
  <c r="BN22" i="377"/>
  <c r="AP21" i="377"/>
  <c r="BN21" i="377"/>
  <c r="AQ9" i="377"/>
  <c r="BO9" i="377"/>
  <c r="AQ23" i="377"/>
  <c r="BO23" i="377"/>
  <c r="AR21" i="377"/>
  <c r="O14" i="94"/>
  <c r="O12" i="124" s="1"/>
  <c r="N14" i="94"/>
  <c r="N12" i="124" s="1"/>
  <c r="BQ22" i="377"/>
  <c r="I14" i="94"/>
  <c r="I12" i="124" s="1"/>
  <c r="AO22" i="377"/>
  <c r="BP23" i="377"/>
  <c r="K14" i="94"/>
  <c r="K12" i="124" s="1"/>
  <c r="D14" i="94"/>
  <c r="D12" i="124" s="1"/>
  <c r="AP22" i="377"/>
  <c r="AM22" i="377"/>
  <c r="L14" i="94"/>
  <c r="L12" i="124" s="1"/>
  <c r="H14" i="94"/>
  <c r="H12" i="124" s="1"/>
  <c r="F14" i="94"/>
  <c r="F12" i="124" s="1"/>
  <c r="AS23" i="377"/>
  <c r="AO23" i="377"/>
  <c r="O14" i="93"/>
  <c r="AS18" i="376"/>
  <c r="BK17" i="376"/>
  <c r="BK15" i="376"/>
  <c r="BM17" i="376"/>
  <c r="BO9" i="376"/>
  <c r="C12" i="122"/>
  <c r="I14" i="93"/>
  <c r="K14" i="93"/>
  <c r="AQ18" i="376"/>
  <c r="AQ16" i="376"/>
  <c r="L14" i="93"/>
  <c r="L28" i="125" s="1"/>
  <c r="BO17" i="376"/>
  <c r="BO15" i="376"/>
  <c r="BP17" i="376"/>
  <c r="J14" i="93"/>
  <c r="AR15" i="376"/>
  <c r="E14" i="93"/>
  <c r="P14" i="93"/>
  <c r="AS15" i="376"/>
  <c r="N14" i="93"/>
  <c r="AR9" i="376"/>
  <c r="M14" i="93"/>
  <c r="T25" i="376"/>
  <c r="BO17" i="366"/>
  <c r="BK28" i="366"/>
  <c r="AN9" i="366"/>
  <c r="AP11" i="366"/>
  <c r="AQ15" i="366"/>
  <c r="AR13" i="366"/>
  <c r="BQ15" i="366"/>
  <c r="AN18" i="366"/>
  <c r="AN16" i="366"/>
  <c r="AN14" i="366"/>
  <c r="AN10" i="366"/>
  <c r="AO18" i="366"/>
  <c r="AO16" i="366"/>
  <c r="AO10" i="366"/>
  <c r="AP18" i="366"/>
  <c r="AP14" i="366"/>
  <c r="AP10" i="366"/>
  <c r="AQ18" i="366"/>
  <c r="AQ14" i="366"/>
  <c r="AQ12" i="366"/>
  <c r="AQ10" i="366"/>
  <c r="AR18" i="366"/>
  <c r="AR16" i="366"/>
  <c r="AR14" i="366"/>
  <c r="AR12" i="366"/>
  <c r="BQ16" i="366"/>
  <c r="BQ12" i="366"/>
  <c r="BQ10" i="366"/>
  <c r="BL28" i="366"/>
  <c r="AO28" i="366"/>
  <c r="AQ28" i="366"/>
  <c r="BP28" i="366"/>
  <c r="BQ28" i="366"/>
  <c r="Q29" i="366"/>
  <c r="BL17" i="366"/>
  <c r="BL15" i="366"/>
  <c r="BL9" i="366"/>
  <c r="BM19" i="366"/>
  <c r="BM17" i="366"/>
  <c r="BM11" i="366"/>
  <c r="BM9" i="366"/>
  <c r="BN15" i="366"/>
  <c r="BN13" i="366"/>
  <c r="BN11" i="366"/>
  <c r="BN9" i="366"/>
  <c r="BO19" i="366"/>
  <c r="BO13" i="366"/>
  <c r="BO11" i="366"/>
  <c r="BO9" i="366"/>
  <c r="BP17" i="366"/>
  <c r="BP15" i="366"/>
  <c r="BP9" i="366"/>
  <c r="AM15" i="366"/>
  <c r="AM13" i="366"/>
  <c r="BM28" i="366"/>
  <c r="BN18" i="366"/>
  <c r="BN10" i="366"/>
  <c r="AR28" i="366"/>
  <c r="BP18" i="366"/>
  <c r="AM9" i="366"/>
  <c r="BK18" i="366"/>
  <c r="BK16" i="366"/>
  <c r="AS15" i="366"/>
  <c r="AS11" i="366"/>
  <c r="AM18" i="366"/>
  <c r="AM16" i="366"/>
  <c r="AM14" i="366"/>
  <c r="AM12" i="366"/>
  <c r="AM10" i="366"/>
  <c r="BK19" i="366"/>
  <c r="BK17" i="366"/>
  <c r="BK13" i="366"/>
  <c r="BK11" i="366"/>
  <c r="BK9" i="366"/>
  <c r="AN15" i="366"/>
  <c r="AO19" i="366"/>
  <c r="AO15" i="366"/>
  <c r="AO11" i="366"/>
  <c r="BN16" i="366"/>
  <c r="AN12" i="366"/>
  <c r="BL19" i="366"/>
  <c r="BL11" i="366"/>
  <c r="BM15" i="366"/>
  <c r="BM13" i="366"/>
  <c r="AP16" i="366"/>
  <c r="BN19" i="366"/>
  <c r="BN17" i="366"/>
  <c r="AQ16" i="366"/>
  <c r="BO15" i="366"/>
  <c r="AR10" i="366"/>
  <c r="BP19" i="366"/>
  <c r="BP13" i="366"/>
  <c r="BP11" i="366"/>
  <c r="BQ18" i="366"/>
  <c r="AS18" i="366"/>
  <c r="AS14" i="366"/>
  <c r="AS10" i="366"/>
  <c r="AS16" i="366"/>
  <c r="BK15" i="366"/>
  <c r="AM11" i="366"/>
  <c r="AN19" i="366"/>
  <c r="AN17" i="366"/>
  <c r="AN13" i="366"/>
  <c r="AN11" i="366"/>
  <c r="BL18" i="366"/>
  <c r="BL16" i="366"/>
  <c r="BL14" i="366"/>
  <c r="BL12" i="366"/>
  <c r="BL10" i="366"/>
  <c r="AO17" i="366"/>
  <c r="AO13" i="366"/>
  <c r="BM18" i="366"/>
  <c r="BM16" i="366"/>
  <c r="BM14" i="366"/>
  <c r="BM12" i="366"/>
  <c r="BM10" i="366"/>
  <c r="AP19" i="366"/>
  <c r="AP17" i="366"/>
  <c r="AP15" i="366"/>
  <c r="AP13" i="366"/>
  <c r="BN14" i="366"/>
  <c r="AQ19" i="366"/>
  <c r="AQ17" i="366"/>
  <c r="AQ13" i="366"/>
  <c r="AQ11" i="366"/>
  <c r="BO18" i="366"/>
  <c r="BO16" i="366"/>
  <c r="BO12" i="366"/>
  <c r="BO10" i="366"/>
  <c r="AR19" i="366"/>
  <c r="AR17" i="366"/>
  <c r="AR15" i="366"/>
  <c r="AR11" i="366"/>
  <c r="AR9" i="366"/>
  <c r="BP16" i="366"/>
  <c r="BP12" i="366"/>
  <c r="BP10" i="366"/>
  <c r="BQ19" i="366"/>
  <c r="BQ17" i="366"/>
  <c r="BQ13" i="366"/>
  <c r="BQ11" i="366"/>
  <c r="BQ9" i="366"/>
  <c r="N26" i="92"/>
  <c r="N26" i="125" s="1"/>
  <c r="BK10" i="366"/>
  <c r="BP22" i="363"/>
  <c r="BQ23" i="363"/>
  <c r="BQ17" i="363"/>
  <c r="AM15" i="363"/>
  <c r="AM12" i="363"/>
  <c r="BP14" i="363"/>
  <c r="BM24" i="363"/>
  <c r="AP17" i="363"/>
  <c r="BN24" i="363"/>
  <c r="AQ15" i="363"/>
  <c r="BO24" i="363"/>
  <c r="AR17" i="363"/>
  <c r="BP24" i="363"/>
  <c r="AS22" i="363"/>
  <c r="BQ24" i="363"/>
  <c r="BL24" i="363"/>
  <c r="AQ14" i="363"/>
  <c r="AR9" i="363"/>
  <c r="BP17" i="363"/>
  <c r="BP15" i="363"/>
  <c r="AM18" i="363"/>
  <c r="AM14" i="363"/>
  <c r="BK23" i="363"/>
  <c r="BK17" i="363"/>
  <c r="AN23" i="363"/>
  <c r="BL22" i="363"/>
  <c r="BL16" i="363"/>
  <c r="BM22" i="363"/>
  <c r="BM9" i="363"/>
  <c r="AP12" i="363"/>
  <c r="BN14" i="363"/>
  <c r="AN24" i="363"/>
  <c r="AO24" i="363"/>
  <c r="BN22" i="363"/>
  <c r="BL18" i="363"/>
  <c r="BM18" i="363"/>
  <c r="BO18" i="363"/>
  <c r="BP18" i="363"/>
  <c r="BK18" i="363"/>
  <c r="AO22" i="363"/>
  <c r="BM23" i="363"/>
  <c r="BN23" i="363"/>
  <c r="AQ22" i="363"/>
  <c r="BP23" i="363"/>
  <c r="BK16" i="363"/>
  <c r="AN18" i="363"/>
  <c r="BM17" i="363"/>
  <c r="AP18" i="363"/>
  <c r="BN17" i="363"/>
  <c r="BO23" i="363"/>
  <c r="AM23" i="363"/>
  <c r="AO23" i="363"/>
  <c r="AP23" i="363"/>
  <c r="N24" i="92"/>
  <c r="N24" i="125" s="1"/>
  <c r="H25" i="363"/>
  <c r="AS9" i="363"/>
  <c r="BL17" i="363"/>
  <c r="AO18" i="363"/>
  <c r="AQ18" i="363"/>
  <c r="M24" i="92"/>
  <c r="M24" i="125" s="1"/>
  <c r="BO17" i="363"/>
  <c r="AR18" i="363"/>
  <c r="AS15" i="363"/>
  <c r="C24" i="92"/>
  <c r="C24" i="125" s="1"/>
  <c r="AO17" i="363"/>
  <c r="AO15" i="363"/>
  <c r="BO16" i="363"/>
  <c r="AN14" i="363"/>
  <c r="BL15" i="363"/>
  <c r="AO16" i="363"/>
  <c r="AP9" i="363"/>
  <c r="BN15" i="363"/>
  <c r="AQ16" i="363"/>
  <c r="AQ9" i="363"/>
  <c r="BO15" i="363"/>
  <c r="BO12" i="363"/>
  <c r="BP12" i="363"/>
  <c r="P24" i="92"/>
  <c r="G24" i="92"/>
  <c r="G24" i="125" s="1"/>
  <c r="AS12" i="363"/>
  <c r="AM16" i="363"/>
  <c r="D24" i="92"/>
  <c r="D24" i="125" s="1"/>
  <c r="AN15" i="363"/>
  <c r="AN12" i="363"/>
  <c r="BL9" i="363"/>
  <c r="AO12" i="363"/>
  <c r="BM16" i="363"/>
  <c r="BN9" i="363"/>
  <c r="AQ12" i="363"/>
  <c r="BO14" i="363"/>
  <c r="BO9" i="363"/>
  <c r="AR23" i="363"/>
  <c r="AR15" i="363"/>
  <c r="AR12" i="363"/>
  <c r="AS16" i="363"/>
  <c r="AS14" i="363"/>
  <c r="BQ15" i="363"/>
  <c r="BQ12" i="363"/>
  <c r="O24" i="92"/>
  <c r="O24" i="125" s="1"/>
  <c r="AO14" i="363"/>
  <c r="BQ14" i="363"/>
  <c r="N17" i="121"/>
  <c r="AM16" i="357"/>
  <c r="BK17" i="357"/>
  <c r="BK9" i="357"/>
  <c r="AN16" i="357"/>
  <c r="AN14" i="357"/>
  <c r="BL17" i="357"/>
  <c r="BL15" i="357"/>
  <c r="AO18" i="357"/>
  <c r="AO16" i="357"/>
  <c r="BM17" i="357"/>
  <c r="BM15" i="357"/>
  <c r="AP14" i="357"/>
  <c r="BN15" i="357"/>
  <c r="AQ18" i="357"/>
  <c r="AQ16" i="357"/>
  <c r="BO17" i="357"/>
  <c r="BO15" i="357"/>
  <c r="AR18" i="357"/>
  <c r="BP17" i="357"/>
  <c r="BP15" i="357"/>
  <c r="BP9" i="357"/>
  <c r="AS21" i="357"/>
  <c r="AS17" i="357"/>
  <c r="AS9" i="357"/>
  <c r="BQ18" i="357"/>
  <c r="BQ16" i="357"/>
  <c r="M18" i="92"/>
  <c r="AM15" i="357"/>
  <c r="BL18" i="357"/>
  <c r="BM18" i="357"/>
  <c r="BN18" i="357"/>
  <c r="BQ17" i="357"/>
  <c r="BN17" i="357"/>
  <c r="BK18" i="357"/>
  <c r="BP18" i="357"/>
  <c r="AP17" i="357"/>
  <c r="AP15" i="357"/>
  <c r="K18" i="92"/>
  <c r="K18" i="125" s="1"/>
  <c r="L18" i="92"/>
  <c r="L18" i="125" s="1"/>
  <c r="H18" i="92"/>
  <c r="C18" i="92"/>
  <c r="AO14" i="357"/>
  <c r="W22" i="357"/>
  <c r="D12" i="123" s="1"/>
  <c r="BL16" i="357"/>
  <c r="BN16" i="357"/>
  <c r="AQ9" i="357"/>
  <c r="AR16" i="357"/>
  <c r="P18" i="92"/>
  <c r="J18" i="92"/>
  <c r="H22" i="357"/>
  <c r="BP16" i="356"/>
  <c r="AM16" i="356"/>
  <c r="AN16" i="356"/>
  <c r="AS16" i="356"/>
  <c r="AQ16" i="356"/>
  <c r="AR16" i="356"/>
  <c r="BL16" i="356"/>
  <c r="BP12" i="356"/>
  <c r="AS14" i="356"/>
  <c r="AN12" i="356"/>
  <c r="BL13" i="356"/>
  <c r="AQ14" i="356"/>
  <c r="BQ11" i="356"/>
  <c r="N12" i="94"/>
  <c r="F12" i="94"/>
  <c r="F11" i="124" s="1"/>
  <c r="AS13" i="356"/>
  <c r="BM13" i="356"/>
  <c r="AM11" i="356"/>
  <c r="AO11" i="356"/>
  <c r="AQ11" i="356"/>
  <c r="BL11" i="356"/>
  <c r="BN11" i="356"/>
  <c r="BP11" i="356"/>
  <c r="BN14" i="356"/>
  <c r="AO14" i="356"/>
  <c r="AQ13" i="356"/>
  <c r="BP13" i="356"/>
  <c r="AR11" i="356"/>
  <c r="AM13" i="356"/>
  <c r="BL14" i="356"/>
  <c r="BO9" i="356"/>
  <c r="BQ13" i="356"/>
  <c r="BQ12" i="356"/>
  <c r="C11" i="124"/>
  <c r="N11" i="124"/>
  <c r="BQ14" i="356"/>
  <c r="BK11" i="356"/>
  <c r="BO14" i="356"/>
  <c r="BO13" i="356"/>
  <c r="V17" i="356"/>
  <c r="I11" i="123" s="1"/>
  <c r="D12" i="94"/>
  <c r="AM9" i="356"/>
  <c r="BL9" i="356"/>
  <c r="BN9" i="356"/>
  <c r="AR9" i="356"/>
  <c r="W17" i="356"/>
  <c r="J11" i="123" s="1"/>
  <c r="H17" i="356"/>
  <c r="AN14" i="356"/>
  <c r="BK9" i="356"/>
  <c r="BK13" i="356"/>
  <c r="AO9" i="356"/>
  <c r="BM9" i="356"/>
  <c r="BN13" i="356"/>
  <c r="AS11" i="356"/>
  <c r="AN11" i="356"/>
  <c r="D11" i="124"/>
  <c r="AM14" i="356"/>
  <c r="AR14" i="356"/>
  <c r="BK14" i="356"/>
  <c r="E12" i="94"/>
  <c r="E11" i="124" s="1"/>
  <c r="BK12" i="356"/>
  <c r="BM14" i="356"/>
  <c r="I12" i="94"/>
  <c r="I11" i="124" s="1"/>
  <c r="BM12" i="356"/>
  <c r="J12" i="94"/>
  <c r="J11" i="124" s="1"/>
  <c r="AP12" i="356"/>
  <c r="AR12" i="356"/>
  <c r="BQ9" i="356"/>
  <c r="O12" i="94"/>
  <c r="O11" i="124" s="1"/>
  <c r="AO12" i="356"/>
  <c r="AQ12" i="356"/>
  <c r="G12" i="94"/>
  <c r="G11" i="124" s="1"/>
  <c r="AP9" i="356"/>
  <c r="M12" i="94"/>
  <c r="M11" i="124" s="1"/>
  <c r="L12" i="94"/>
  <c r="L11" i="124" s="1"/>
  <c r="AM12" i="356"/>
  <c r="P11" i="124"/>
  <c r="H12" i="94"/>
  <c r="H11" i="124" s="1"/>
  <c r="K12" i="94"/>
  <c r="K11" i="124" s="1"/>
  <c r="BO12" i="356"/>
  <c r="BL16" i="355"/>
  <c r="AO13" i="355"/>
  <c r="BM12" i="355"/>
  <c r="BN16" i="355"/>
  <c r="BN9" i="355"/>
  <c r="AS10" i="355"/>
  <c r="BK9" i="355"/>
  <c r="BP9" i="355"/>
  <c r="D12" i="93"/>
  <c r="AS13" i="355"/>
  <c r="AS11" i="355"/>
  <c r="AS9" i="355"/>
  <c r="BL13" i="355"/>
  <c r="BM13" i="355"/>
  <c r="BL12" i="355"/>
  <c r="BM9" i="355"/>
  <c r="BN12" i="355"/>
  <c r="BK12" i="355"/>
  <c r="BO13" i="355"/>
  <c r="BP12" i="355"/>
  <c r="BQ12" i="355"/>
  <c r="BK10" i="355"/>
  <c r="N12" i="93"/>
  <c r="O12" i="93"/>
  <c r="F12" i="93"/>
  <c r="F11" i="122" s="1"/>
  <c r="P12" i="93"/>
  <c r="AM13" i="355"/>
  <c r="BK11" i="355"/>
  <c r="AQ12" i="355"/>
  <c r="BO12" i="355"/>
  <c r="AR13" i="355"/>
  <c r="BP13" i="355"/>
  <c r="BP11" i="355"/>
  <c r="BQ13" i="355"/>
  <c r="I12" i="93"/>
  <c r="I11" i="122" s="1"/>
  <c r="AR9" i="355"/>
  <c r="AM9" i="355"/>
  <c r="AQ11" i="355"/>
  <c r="AP10" i="355"/>
  <c r="K12" i="93"/>
  <c r="K11" i="122" s="1"/>
  <c r="AN13" i="355"/>
  <c r="AN11" i="355"/>
  <c r="BL11" i="355"/>
  <c r="H12" i="93"/>
  <c r="H11" i="122" s="1"/>
  <c r="AP13" i="355"/>
  <c r="AP11" i="355"/>
  <c r="BN11" i="355"/>
  <c r="C12" i="93"/>
  <c r="AS12" i="355"/>
  <c r="BM10" i="355"/>
  <c r="M12" i="93"/>
  <c r="M11" i="122" s="1"/>
  <c r="G12" i="93"/>
  <c r="G11" i="122" s="1"/>
  <c r="AM18" i="354"/>
  <c r="AM10" i="354"/>
  <c r="BL18" i="354"/>
  <c r="BM18" i="354"/>
  <c r="BO18" i="354"/>
  <c r="BP18" i="354"/>
  <c r="AN18" i="354"/>
  <c r="AO18" i="354"/>
  <c r="BN18" i="354"/>
  <c r="H19" i="354"/>
  <c r="AM16" i="354"/>
  <c r="I16" i="92"/>
  <c r="M16" i="92"/>
  <c r="AQ10" i="354"/>
  <c r="AM14" i="354"/>
  <c r="BK10" i="354"/>
  <c r="F16" i="92"/>
  <c r="AO16" i="354"/>
  <c r="BM16" i="354"/>
  <c r="BM14" i="354"/>
  <c r="BM10" i="354"/>
  <c r="AP14" i="354"/>
  <c r="AP10" i="354"/>
  <c r="BN14" i="354"/>
  <c r="BN10" i="354"/>
  <c r="AQ14" i="354"/>
  <c r="BO10" i="354"/>
  <c r="AR16" i="354"/>
  <c r="N16" i="92"/>
  <c r="BP14" i="354"/>
  <c r="BP10" i="354"/>
  <c r="BQ17" i="354"/>
  <c r="P13" i="121"/>
  <c r="BL17" i="354"/>
  <c r="AO13" i="354"/>
  <c r="AP17" i="354"/>
  <c r="BN17" i="354"/>
  <c r="BO15" i="354"/>
  <c r="AR17" i="354"/>
  <c r="AR9" i="354"/>
  <c r="BQ9" i="354"/>
  <c r="AN16" i="354"/>
  <c r="AN10" i="354"/>
  <c r="BL10" i="354"/>
  <c r="AP16" i="354"/>
  <c r="O16" i="92"/>
  <c r="O16" i="125" s="1"/>
  <c r="L16" i="92"/>
  <c r="L16" i="125" s="1"/>
  <c r="J16" i="92"/>
  <c r="AM11" i="345"/>
  <c r="BK17" i="345"/>
  <c r="AR16" i="345"/>
  <c r="BM16" i="345"/>
  <c r="AN17" i="345"/>
  <c r="AO17" i="345"/>
  <c r="BM11" i="345"/>
  <c r="AP17" i="345"/>
  <c r="BN11" i="345"/>
  <c r="AQ17" i="345"/>
  <c r="BO10" i="345"/>
  <c r="BO11" i="345"/>
  <c r="BQ10" i="345"/>
  <c r="AO12" i="345"/>
  <c r="AQ12" i="345"/>
  <c r="AM17" i="345"/>
  <c r="BM12" i="345"/>
  <c r="BO12" i="345"/>
  <c r="BM17" i="345"/>
  <c r="AR17" i="345"/>
  <c r="BP11" i="345"/>
  <c r="BM13" i="345"/>
  <c r="BN13" i="345"/>
  <c r="BP13" i="345"/>
  <c r="AP16" i="345"/>
  <c r="AN16" i="345"/>
  <c r="AN13" i="345"/>
  <c r="AO13" i="345"/>
  <c r="AQ13" i="345"/>
  <c r="AS13" i="345"/>
  <c r="AS12" i="345"/>
  <c r="AO11" i="345"/>
  <c r="C11" i="121"/>
  <c r="BK10" i="345"/>
  <c r="AP9" i="345"/>
  <c r="AQ9" i="345"/>
  <c r="BO9" i="345"/>
  <c r="BL10" i="345"/>
  <c r="BM10" i="345"/>
  <c r="BP10" i="345"/>
  <c r="AM10" i="345"/>
  <c r="AO10" i="345"/>
  <c r="BQ12" i="345"/>
  <c r="M12" i="92"/>
  <c r="M12" i="125" s="1"/>
  <c r="AO9" i="345"/>
  <c r="C12" i="92"/>
  <c r="C12" i="125" s="1"/>
  <c r="AN12" i="345"/>
  <c r="AP12" i="345"/>
  <c r="AR12" i="345"/>
  <c r="BK12" i="345"/>
  <c r="F12" i="92"/>
  <c r="F12" i="125" s="1"/>
  <c r="N12" i="92"/>
  <c r="N12" i="125" s="1"/>
  <c r="N11" i="121"/>
  <c r="AN9" i="345"/>
  <c r="BK16" i="345"/>
  <c r="BO16" i="345"/>
  <c r="AM12" i="345"/>
  <c r="BL12" i="345"/>
  <c r="BN12" i="345"/>
  <c r="BP12" i="345"/>
  <c r="J12" i="92"/>
  <c r="J12" i="125" s="1"/>
  <c r="BP9" i="345"/>
  <c r="AR13" i="345"/>
  <c r="P12" i="92"/>
  <c r="P12" i="125" s="1"/>
  <c r="AM9" i="345"/>
  <c r="BP9" i="344"/>
  <c r="BO27" i="344"/>
  <c r="AQ9" i="344"/>
  <c r="BK24" i="344"/>
  <c r="W28" i="344"/>
  <c r="J8" i="123" s="1"/>
  <c r="BQ10" i="342"/>
  <c r="BQ23" i="342"/>
  <c r="BN25" i="342"/>
  <c r="BQ21" i="342"/>
  <c r="BO21" i="342"/>
  <c r="BL19" i="342"/>
  <c r="BP19" i="342"/>
  <c r="BQ19" i="342"/>
  <c r="BQ18" i="342"/>
  <c r="BK17" i="342"/>
  <c r="BL17" i="342"/>
  <c r="BM17" i="342"/>
  <c r="BL15" i="342"/>
  <c r="BM15" i="342"/>
  <c r="BQ15" i="342"/>
  <c r="AN24" i="344"/>
  <c r="AP24" i="344"/>
  <c r="Q28" i="344"/>
  <c r="BO9" i="344"/>
  <c r="AM24" i="344"/>
  <c r="AO24" i="344"/>
  <c r="AQ24" i="344"/>
  <c r="BL24" i="344"/>
  <c r="BP24" i="344"/>
  <c r="BQ27" i="344"/>
  <c r="V28" i="344"/>
  <c r="AR27" i="344"/>
  <c r="T28" i="344"/>
  <c r="U28" i="344" s="1"/>
  <c r="Q10" i="124" s="1"/>
  <c r="AM27" i="344"/>
  <c r="BK27" i="344"/>
  <c r="AO27" i="344"/>
  <c r="BM27" i="344"/>
  <c r="BP27" i="344"/>
  <c r="AR9" i="344"/>
  <c r="E10" i="94"/>
  <c r="I10" i="94"/>
  <c r="AP9" i="344"/>
  <c r="P10" i="124"/>
  <c r="AS27" i="344"/>
  <c r="H28" i="344"/>
  <c r="L10" i="94"/>
  <c r="BK19" i="343"/>
  <c r="BK17" i="343"/>
  <c r="BL19" i="343"/>
  <c r="BL10" i="343"/>
  <c r="AO27" i="343"/>
  <c r="BM27" i="343"/>
  <c r="BN27" i="343"/>
  <c r="BN10" i="343"/>
  <c r="BO18" i="343"/>
  <c r="BQ19" i="343"/>
  <c r="BQ17" i="343"/>
  <c r="AS27" i="343"/>
  <c r="AM27" i="343"/>
  <c r="AN27" i="343"/>
  <c r="BO27" i="343"/>
  <c r="AN15" i="343"/>
  <c r="AR15" i="343"/>
  <c r="BM15" i="343"/>
  <c r="BK27" i="343"/>
  <c r="AN17" i="343"/>
  <c r="AN10" i="343"/>
  <c r="BL27" i="343"/>
  <c r="BL16" i="343"/>
  <c r="AQ18" i="343"/>
  <c r="AQ16" i="343"/>
  <c r="BQ27" i="343"/>
  <c r="BQ15" i="343"/>
  <c r="AP15" i="343"/>
  <c r="BK15" i="343"/>
  <c r="BO15" i="343"/>
  <c r="AR27" i="343"/>
  <c r="I10" i="93"/>
  <c r="BL15" i="343"/>
  <c r="AO17" i="343"/>
  <c r="BM19" i="343"/>
  <c r="AP17" i="343"/>
  <c r="AR19" i="343"/>
  <c r="AM17" i="343"/>
  <c r="AM10" i="343"/>
  <c r="BK10" i="343"/>
  <c r="AN19" i="343"/>
  <c r="BL17" i="343"/>
  <c r="AQ26" i="343"/>
  <c r="BO16" i="343"/>
  <c r="BO9" i="343"/>
  <c r="BP19" i="343"/>
  <c r="BP17" i="343"/>
  <c r="BQ10" i="343"/>
  <c r="AO19" i="343"/>
  <c r="BM17" i="343"/>
  <c r="AP19" i="343"/>
  <c r="AS26" i="343"/>
  <c r="AS16" i="343"/>
  <c r="AR9" i="343"/>
  <c r="AR26" i="343"/>
  <c r="AS18" i="343"/>
  <c r="AO26" i="343"/>
  <c r="AO18" i="343"/>
  <c r="AO16" i="343"/>
  <c r="BM26" i="343"/>
  <c r="BM18" i="343"/>
  <c r="BM16" i="343"/>
  <c r="BM9" i="343"/>
  <c r="AP26" i="343"/>
  <c r="AP16" i="343"/>
  <c r="AP9" i="343"/>
  <c r="BN26" i="343"/>
  <c r="BN18" i="343"/>
  <c r="BN16" i="343"/>
  <c r="BN9" i="343"/>
  <c r="AQ10" i="343"/>
  <c r="BO19" i="343"/>
  <c r="BP26" i="343"/>
  <c r="BP16" i="343"/>
  <c r="C10" i="122"/>
  <c r="J10" i="94"/>
  <c r="J16" i="94" s="1"/>
  <c r="AR24" i="344"/>
  <c r="BM24" i="344"/>
  <c r="BQ24" i="344"/>
  <c r="AS24" i="344"/>
  <c r="M10" i="94"/>
  <c r="F10" i="94"/>
  <c r="D10" i="94"/>
  <c r="H10" i="94"/>
  <c r="G10" i="94"/>
  <c r="BK9" i="344"/>
  <c r="AN9" i="344"/>
  <c r="AS9" i="344"/>
  <c r="K10" i="94"/>
  <c r="G10" i="93"/>
  <c r="H10" i="93"/>
  <c r="M10" i="93"/>
  <c r="AS19" i="343"/>
  <c r="AS10" i="343"/>
  <c r="AM26" i="343"/>
  <c r="AM18" i="343"/>
  <c r="AM9" i="343"/>
  <c r="BK26" i="343"/>
  <c r="BK16" i="343"/>
  <c r="AN26" i="343"/>
  <c r="AN9" i="343"/>
  <c r="BL26" i="343"/>
  <c r="K10" i="93"/>
  <c r="BN19" i="343"/>
  <c r="BN17" i="343"/>
  <c r="AQ19" i="343"/>
  <c r="L10" i="93"/>
  <c r="BO17" i="343"/>
  <c r="BO10" i="343"/>
  <c r="BP18" i="343"/>
  <c r="BP9" i="343"/>
  <c r="BQ26" i="343"/>
  <c r="BQ18" i="343"/>
  <c r="BQ16" i="343"/>
  <c r="P10" i="122"/>
  <c r="AP10" i="343"/>
  <c r="AC10" i="122"/>
  <c r="AO9" i="343"/>
  <c r="F10" i="93"/>
  <c r="J10" i="93"/>
  <c r="BQ9" i="343"/>
  <c r="D10" i="93"/>
  <c r="C10" i="93"/>
  <c r="BO26" i="343"/>
  <c r="BQ13" i="342"/>
  <c r="AM20" i="342"/>
  <c r="AQ20" i="342"/>
  <c r="BL20" i="342"/>
  <c r="AN11" i="342"/>
  <c r="AS10" i="342"/>
  <c r="AM25" i="342"/>
  <c r="AM24" i="342"/>
  <c r="BK18" i="342"/>
  <c r="BK14" i="342"/>
  <c r="BK10" i="342"/>
  <c r="AO16" i="342"/>
  <c r="BM10" i="342"/>
  <c r="AP25" i="342"/>
  <c r="AP24" i="342"/>
  <c r="AP18" i="342"/>
  <c r="BN21" i="342"/>
  <c r="BN18" i="342"/>
  <c r="BN14" i="342"/>
  <c r="BN10" i="342"/>
  <c r="AR25" i="342"/>
  <c r="AR24" i="342"/>
  <c r="BP24" i="342"/>
  <c r="BP21" i="342"/>
  <c r="BP18" i="342"/>
  <c r="BP14" i="342"/>
  <c r="BP10" i="342"/>
  <c r="BM23" i="342"/>
  <c r="AN25" i="342"/>
  <c r="AO25" i="342"/>
  <c r="AQ25" i="342"/>
  <c r="C10" i="121"/>
  <c r="AM13" i="342"/>
  <c r="AS17" i="342"/>
  <c r="AS9" i="342"/>
  <c r="AR21" i="342"/>
  <c r="AR16" i="342"/>
  <c r="BP9" i="342"/>
  <c r="BQ9" i="342"/>
  <c r="AN12" i="342"/>
  <c r="AO15" i="342"/>
  <c r="BM9" i="342"/>
  <c r="AP17" i="342"/>
  <c r="AQ15" i="342"/>
  <c r="BP15" i="342"/>
  <c r="BQ24" i="342"/>
  <c r="BN13" i="342"/>
  <c r="AS19" i="342"/>
  <c r="AS15" i="342"/>
  <c r="AO20" i="342"/>
  <c r="BN20" i="342"/>
  <c r="BP20" i="342"/>
  <c r="AS23" i="342"/>
  <c r="AS11" i="342"/>
  <c r="AR11" i="342"/>
  <c r="AN19" i="342"/>
  <c r="BL9" i="342"/>
  <c r="BP22" i="342"/>
  <c r="BP17" i="342"/>
  <c r="BL13" i="342"/>
  <c r="BP13" i="342"/>
  <c r="AS12" i="342"/>
  <c r="BO18" i="342"/>
  <c r="BQ22" i="342"/>
  <c r="BQ17" i="342"/>
  <c r="BQ12" i="342"/>
  <c r="AP13" i="342"/>
  <c r="AR13" i="342"/>
  <c r="BK13" i="342"/>
  <c r="BM13" i="342"/>
  <c r="BO13" i="342"/>
  <c r="AN20" i="342"/>
  <c r="AR20" i="342"/>
  <c r="BM20" i="342"/>
  <c r="BO20" i="342"/>
  <c r="BQ20" i="342"/>
  <c r="AM18" i="342"/>
  <c r="AM16" i="342"/>
  <c r="BK24" i="342"/>
  <c r="BK21" i="342"/>
  <c r="BK16" i="342"/>
  <c r="AN24" i="342"/>
  <c r="BL14" i="342"/>
  <c r="BL10" i="342"/>
  <c r="BM18" i="342"/>
  <c r="BM16" i="342"/>
  <c r="BM14" i="342"/>
  <c r="AP16" i="342"/>
  <c r="AP10" i="342"/>
  <c r="BN24" i="342"/>
  <c r="BN16" i="342"/>
  <c r="AQ24" i="342"/>
  <c r="AQ21" i="342"/>
  <c r="AQ16" i="342"/>
  <c r="BO16" i="342"/>
  <c r="BO14" i="342"/>
  <c r="BO10" i="342"/>
  <c r="AR18" i="342"/>
  <c r="AR14" i="342"/>
  <c r="AR10" i="342"/>
  <c r="BL11" i="342"/>
  <c r="H27" i="342"/>
  <c r="E18" i="92"/>
  <c r="E18" i="125" s="1"/>
  <c r="BK14" i="366"/>
  <c r="AA14" i="121"/>
  <c r="AA10" i="121"/>
  <c r="AB18" i="121"/>
  <c r="AA11" i="121"/>
  <c r="BL9" i="357"/>
  <c r="AC14" i="121"/>
  <c r="AC10" i="121"/>
  <c r="AC17" i="121"/>
  <c r="AC13" i="121"/>
  <c r="I12" i="92"/>
  <c r="I12" i="125" s="1"/>
  <c r="AR18" i="343"/>
  <c r="AD18" i="121"/>
  <c r="AD11" i="121"/>
  <c r="AF14" i="121"/>
  <c r="AF10" i="121"/>
  <c r="AF17" i="121"/>
  <c r="AF13" i="121"/>
  <c r="AA17" i="121"/>
  <c r="AA13" i="121"/>
  <c r="Z18" i="121"/>
  <c r="AJ10" i="122"/>
  <c r="AJ11" i="122"/>
  <c r="Z12" i="122"/>
  <c r="AB12" i="124"/>
  <c r="AC11" i="124"/>
  <c r="AE12" i="124"/>
  <c r="AF12" i="124"/>
  <c r="AI12" i="124"/>
  <c r="H20" i="354"/>
  <c r="H18" i="356"/>
  <c r="H25" i="376"/>
  <c r="AM14" i="121"/>
  <c r="AM10" i="121"/>
  <c r="AM17" i="121"/>
  <c r="AM13" i="121"/>
  <c r="AD10" i="122"/>
  <c r="AD11" i="122"/>
  <c r="AF12" i="122"/>
  <c r="AH10" i="122"/>
  <c r="AH11" i="122"/>
  <c r="AI12" i="122"/>
  <c r="AH18" i="121"/>
  <c r="BN9" i="345"/>
  <c r="AH11" i="121"/>
  <c r="BO9" i="357"/>
  <c r="AJ14" i="121"/>
  <c r="AJ10" i="121"/>
  <c r="AJ17" i="121"/>
  <c r="BO9" i="354"/>
  <c r="AJ13" i="121"/>
  <c r="AL18" i="121"/>
  <c r="AL11" i="121"/>
  <c r="AB12" i="122"/>
  <c r="AC11" i="122"/>
  <c r="AE12" i="122"/>
  <c r="AG10" i="122"/>
  <c r="AG11" i="122"/>
  <c r="AL12" i="122"/>
  <c r="Z10" i="122"/>
  <c r="Z11" i="122"/>
  <c r="Z11" i="124"/>
  <c r="AB11" i="124"/>
  <c r="BL9" i="344"/>
  <c r="AN22" i="377"/>
  <c r="AD12" i="124"/>
  <c r="AF11" i="124"/>
  <c r="BN27" i="344"/>
  <c r="BN9" i="344"/>
  <c r="AH12" i="124"/>
  <c r="AJ11" i="124"/>
  <c r="AB17" i="121"/>
  <c r="AB13" i="121"/>
  <c r="AC18" i="121"/>
  <c r="AC11" i="121"/>
  <c r="AE14" i="121"/>
  <c r="AE10" i="121"/>
  <c r="AE17" i="121"/>
  <c r="AE13" i="121"/>
  <c r="AG18" i="121"/>
  <c r="AG11" i="121"/>
  <c r="AI14" i="121"/>
  <c r="AI10" i="121"/>
  <c r="AI17" i="121"/>
  <c r="AI13" i="121"/>
  <c r="AK18" i="121"/>
  <c r="AK11" i="121"/>
  <c r="AA12" i="122"/>
  <c r="AK12" i="122"/>
  <c r="AM10" i="122"/>
  <c r="AM11" i="122"/>
  <c r="AJ12" i="124"/>
  <c r="AK11" i="124"/>
  <c r="AM12" i="124"/>
  <c r="AM11" i="124"/>
  <c r="AS24" i="342"/>
  <c r="AS14" i="342"/>
  <c r="AM18" i="121"/>
  <c r="AD12" i="122"/>
  <c r="AF10" i="122"/>
  <c r="AF11" i="122"/>
  <c r="AH12" i="122"/>
  <c r="AI10" i="122"/>
  <c r="AI11" i="122"/>
  <c r="AM12" i="122"/>
  <c r="AI11" i="124"/>
  <c r="AB14" i="121"/>
  <c r="AB10" i="121"/>
  <c r="AB11" i="121"/>
  <c r="AD14" i="121"/>
  <c r="AD10" i="121"/>
  <c r="AD17" i="121"/>
  <c r="AD13" i="121"/>
  <c r="AO9" i="366"/>
  <c r="AF18" i="121"/>
  <c r="AF11" i="121"/>
  <c r="BN9" i="357"/>
  <c r="AH14" i="121"/>
  <c r="AH10" i="121"/>
  <c r="AH17" i="121"/>
  <c r="AH13" i="121"/>
  <c r="AJ18" i="121"/>
  <c r="AQ17" i="354"/>
  <c r="AJ11" i="121"/>
  <c r="AL14" i="121"/>
  <c r="AL10" i="121"/>
  <c r="BP16" i="363"/>
  <c r="BP9" i="363"/>
  <c r="AL17" i="121"/>
  <c r="AL13" i="121"/>
  <c r="BQ14" i="357"/>
  <c r="Z11" i="121"/>
  <c r="AB10" i="122"/>
  <c r="AB11" i="122"/>
  <c r="AC12" i="122"/>
  <c r="AE10" i="122"/>
  <c r="AE11" i="122"/>
  <c r="AG12" i="122"/>
  <c r="AL10" i="122"/>
  <c r="AL11" i="122"/>
  <c r="BQ9" i="377"/>
  <c r="Z12" i="124"/>
  <c r="AA11" i="124"/>
  <c r="AD11" i="124"/>
  <c r="BM9" i="344"/>
  <c r="AE11" i="124"/>
  <c r="AG11" i="124"/>
  <c r="AH11" i="124"/>
  <c r="AL12" i="124"/>
  <c r="AE18" i="121"/>
  <c r="AE11" i="121"/>
  <c r="AG14" i="121"/>
  <c r="AG10" i="121"/>
  <c r="AG17" i="121"/>
  <c r="AG13" i="121"/>
  <c r="AI18" i="121"/>
  <c r="AI11" i="121"/>
  <c r="AK14" i="121"/>
  <c r="AK10" i="121"/>
  <c r="AK17" i="121"/>
  <c r="AK13" i="121"/>
  <c r="AM11" i="121"/>
  <c r="AA10" i="122"/>
  <c r="AA11" i="122"/>
  <c r="AK10" i="122"/>
  <c r="AK11" i="122"/>
  <c r="AK12" i="124"/>
  <c r="AA18" i="121"/>
  <c r="BK17" i="354"/>
  <c r="AO9" i="363"/>
  <c r="Z14" i="121"/>
  <c r="Z10" i="121"/>
  <c r="BQ9" i="363"/>
  <c r="Z17" i="121"/>
  <c r="Z13" i="121"/>
  <c r="AJ12" i="122"/>
  <c r="AA12" i="124"/>
  <c r="AC12" i="124"/>
  <c r="AG12" i="124"/>
  <c r="AL11" i="124"/>
  <c r="P10" i="94"/>
  <c r="AS16" i="376"/>
  <c r="AM28" i="366"/>
  <c r="AO12" i="342"/>
  <c r="AP15" i="354"/>
  <c r="BO17" i="342"/>
  <c r="AQ16" i="355"/>
  <c r="BK22" i="377"/>
  <c r="T25" i="377"/>
  <c r="T18" i="355"/>
  <c r="Q18" i="356"/>
  <c r="AS18" i="342"/>
  <c r="T29" i="343"/>
  <c r="H18" i="355"/>
  <c r="Q18" i="355"/>
  <c r="BM9" i="357"/>
  <c r="BN11" i="342"/>
  <c r="T30" i="366"/>
  <c r="AS18" i="354"/>
  <c r="AM10" i="342"/>
  <c r="BL21" i="342"/>
  <c r="BO10" i="355"/>
  <c r="O10" i="94"/>
  <c r="AR10" i="343"/>
  <c r="D16" i="92"/>
  <c r="D16" i="125" s="1"/>
  <c r="U12" i="355"/>
  <c r="U18" i="355" s="1"/>
  <c r="T19" i="345"/>
  <c r="T29" i="344"/>
  <c r="AS28" i="366"/>
  <c r="AS17" i="366"/>
  <c r="AS13" i="366"/>
  <c r="AS9" i="366"/>
  <c r="AN15" i="354"/>
  <c r="AO21" i="377"/>
  <c r="BM21" i="377"/>
  <c r="AO16" i="356"/>
  <c r="AM14" i="357"/>
  <c r="AM19" i="366"/>
  <c r="BK13" i="345"/>
  <c r="BL13" i="345"/>
  <c r="BL9" i="345"/>
  <c r="BN12" i="366"/>
  <c r="BN9" i="354"/>
  <c r="AQ9" i="366"/>
  <c r="BO28" i="366"/>
  <c r="BO17" i="354"/>
  <c r="BO13" i="345"/>
  <c r="BP14" i="366"/>
  <c r="BQ17" i="345"/>
  <c r="AM21" i="377"/>
  <c r="R14" i="94" s="1"/>
  <c r="BK21" i="377"/>
  <c r="BK16" i="356"/>
  <c r="AP9" i="377"/>
  <c r="AP11" i="342"/>
  <c r="BO11" i="342"/>
  <c r="T17" i="356"/>
  <c r="U17" i="356" s="1"/>
  <c r="Q11" i="124" s="1"/>
  <c r="BK15" i="363"/>
  <c r="AN9" i="363"/>
  <c r="BL11" i="345"/>
  <c r="AO14" i="366"/>
  <c r="AO12" i="366"/>
  <c r="BM12" i="363"/>
  <c r="AP9" i="357"/>
  <c r="AP28" i="366"/>
  <c r="AP12" i="366"/>
  <c r="BN12" i="363"/>
  <c r="BN10" i="345"/>
  <c r="BO18" i="357"/>
  <c r="BO16" i="357"/>
  <c r="AQ11" i="345"/>
  <c r="BO17" i="345"/>
  <c r="BQ9" i="345"/>
  <c r="AM12" i="355"/>
  <c r="BQ23" i="376"/>
  <c r="BL21" i="377"/>
  <c r="P14" i="94"/>
  <c r="P12" i="124" s="1"/>
  <c r="U25" i="377"/>
  <c r="H25" i="377"/>
  <c r="C14" i="94"/>
  <c r="W14" i="94"/>
  <c r="C14" i="93"/>
  <c r="C28" i="125" s="1"/>
  <c r="V24" i="376"/>
  <c r="F17" i="123" s="1"/>
  <c r="Q24" i="376"/>
  <c r="T24" i="376"/>
  <c r="U24" i="376" s="1"/>
  <c r="Q12" i="122" s="1"/>
  <c r="BQ17" i="376"/>
  <c r="U25" i="376"/>
  <c r="H24" i="376"/>
  <c r="W24" i="376"/>
  <c r="G17" i="123" s="1"/>
  <c r="H14" i="93"/>
  <c r="AS9" i="376"/>
  <c r="BK18" i="376"/>
  <c r="BK16" i="376"/>
  <c r="BP18" i="376"/>
  <c r="AR16" i="376"/>
  <c r="BK23" i="376"/>
  <c r="AP18" i="376"/>
  <c r="AP9" i="376"/>
  <c r="AN18" i="376"/>
  <c r="F14" i="93"/>
  <c r="L12" i="122"/>
  <c r="D14" i="93"/>
  <c r="BL17" i="376"/>
  <c r="BN28" i="366"/>
  <c r="Q30" i="366"/>
  <c r="AS12" i="366"/>
  <c r="AP9" i="366"/>
  <c r="T29" i="366"/>
  <c r="U29" i="366" s="1"/>
  <c r="Q18" i="121" s="1"/>
  <c r="V29" i="366"/>
  <c r="C16" i="123" s="1"/>
  <c r="AS19" i="366"/>
  <c r="K26" i="92"/>
  <c r="K26" i="125" s="1"/>
  <c r="I26" i="92"/>
  <c r="I26" i="125" s="1"/>
  <c r="O26" i="92"/>
  <c r="O26" i="125" s="1"/>
  <c r="F26" i="92"/>
  <c r="F26" i="125" s="1"/>
  <c r="E26" i="92"/>
  <c r="E26" i="125" s="1"/>
  <c r="C18" i="121"/>
  <c r="L26" i="92"/>
  <c r="L26" i="125" s="1"/>
  <c r="BO14" i="366"/>
  <c r="H29" i="366"/>
  <c r="G26" i="92"/>
  <c r="G26" i="125" s="1"/>
  <c r="C26" i="92"/>
  <c r="C26" i="125" s="1"/>
  <c r="P26" i="92"/>
  <c r="P26" i="125" s="1"/>
  <c r="M26" i="92"/>
  <c r="M26" i="125" s="1"/>
  <c r="J26" i="92"/>
  <c r="J26" i="125" s="1"/>
  <c r="D26" i="92"/>
  <c r="P18" i="121"/>
  <c r="BQ14" i="366"/>
  <c r="H26" i="92"/>
  <c r="H26" i="125" s="1"/>
  <c r="U30" i="366"/>
  <c r="BK12" i="363"/>
  <c r="AS24" i="363"/>
  <c r="AR22" i="363"/>
  <c r="V25" i="363"/>
  <c r="T25" i="363"/>
  <c r="U25" i="363" s="1"/>
  <c r="Q17" i="121" s="1"/>
  <c r="J24" i="92"/>
  <c r="J24" i="125" s="1"/>
  <c r="H24" i="92"/>
  <c r="H24" i="125" s="1"/>
  <c r="T26" i="363"/>
  <c r="Q26" i="363"/>
  <c r="Q25" i="363"/>
  <c r="L24" i="92"/>
  <c r="L24" i="125" s="1"/>
  <c r="AM24" i="363"/>
  <c r="H26" i="363"/>
  <c r="AS23" i="363"/>
  <c r="AS17" i="363"/>
  <c r="U26" i="363"/>
  <c r="AP14" i="363"/>
  <c r="BO22" i="363"/>
  <c r="C17" i="121"/>
  <c r="BN16" i="363"/>
  <c r="BM14" i="363"/>
  <c r="AR14" i="363"/>
  <c r="AR24" i="363"/>
  <c r="I24" i="92"/>
  <c r="I24" i="125" s="1"/>
  <c r="K24" i="92"/>
  <c r="K24" i="125" s="1"/>
  <c r="AN16" i="363"/>
  <c r="E24" i="92"/>
  <c r="E24" i="125" s="1"/>
  <c r="F24" i="92"/>
  <c r="F24" i="125" s="1"/>
  <c r="V22" i="357"/>
  <c r="O18" i="92"/>
  <c r="AN17" i="357"/>
  <c r="AR17" i="357"/>
  <c r="T23" i="357"/>
  <c r="Q23" i="357"/>
  <c r="BM14" i="357"/>
  <c r="BK15" i="357"/>
  <c r="D18" i="92"/>
  <c r="AM18" i="357"/>
  <c r="H23" i="357"/>
  <c r="I18" i="92"/>
  <c r="I18" i="125" s="1"/>
  <c r="N18" i="92"/>
  <c r="N18" i="125" s="1"/>
  <c r="G18" i="92"/>
  <c r="G18" i="125" s="1"/>
  <c r="U23" i="357"/>
  <c r="BK21" i="357"/>
  <c r="AO17" i="357"/>
  <c r="BN21" i="357"/>
  <c r="F18" i="92"/>
  <c r="F18" i="125" s="1"/>
  <c r="AN15" i="357"/>
  <c r="T18" i="356"/>
  <c r="Q17" i="356"/>
  <c r="P12" i="94"/>
  <c r="C12" i="94"/>
  <c r="AP14" i="356"/>
  <c r="U18" i="356"/>
  <c r="BO16" i="356"/>
  <c r="AN9" i="356"/>
  <c r="Q17" i="355"/>
  <c r="W17" i="355"/>
  <c r="G11" i="123" s="1"/>
  <c r="H17" i="355"/>
  <c r="V17" i="355"/>
  <c r="J12" i="93"/>
  <c r="J11" i="122" s="1"/>
  <c r="E12" i="93"/>
  <c r="AP12" i="355"/>
  <c r="BM11" i="355"/>
  <c r="AR11" i="355"/>
  <c r="AN10" i="355"/>
  <c r="AR10" i="355"/>
  <c r="BN13" i="355"/>
  <c r="BO11" i="355"/>
  <c r="BL9" i="355"/>
  <c r="AO15" i="354"/>
  <c r="K16" i="92"/>
  <c r="K16" i="125" s="1"/>
  <c r="H16" i="92"/>
  <c r="H16" i="125" s="1"/>
  <c r="BN15" i="354"/>
  <c r="T19" i="354"/>
  <c r="U19" i="354" s="1"/>
  <c r="Q13" i="121" s="1"/>
  <c r="C16" i="92"/>
  <c r="AS14" i="354"/>
  <c r="AN14" i="354"/>
  <c r="P16" i="92"/>
  <c r="T20" i="354"/>
  <c r="V19" i="354"/>
  <c r="Q19" i="354"/>
  <c r="U20" i="354"/>
  <c r="BQ18" i="354"/>
  <c r="BK9" i="354"/>
  <c r="O13" i="121"/>
  <c r="AQ18" i="354"/>
  <c r="BL9" i="354"/>
  <c r="AR14" i="354"/>
  <c r="G16" i="92"/>
  <c r="G16" i="125" s="1"/>
  <c r="E16" i="92"/>
  <c r="E16" i="125" s="1"/>
  <c r="AN9" i="354"/>
  <c r="BK11" i="345"/>
  <c r="AN10" i="345"/>
  <c r="AM13" i="345"/>
  <c r="T18" i="345"/>
  <c r="U18" i="345" s="1"/>
  <c r="Q11" i="121" s="1"/>
  <c r="Q19" i="345"/>
  <c r="O11" i="121"/>
  <c r="H12" i="92"/>
  <c r="H12" i="125" s="1"/>
  <c r="E12" i="92"/>
  <c r="E12" i="125" s="1"/>
  <c r="K12" i="92"/>
  <c r="K12" i="125" s="1"/>
  <c r="AS11" i="345"/>
  <c r="AS10" i="345"/>
  <c r="BQ13" i="345"/>
  <c r="BK9" i="345"/>
  <c r="BM9" i="345"/>
  <c r="U19" i="345"/>
  <c r="W18" i="345"/>
  <c r="D9" i="123" s="1"/>
  <c r="E9" i="123" s="1"/>
  <c r="V18" i="345"/>
  <c r="C9" i="123" s="1"/>
  <c r="G12" i="92"/>
  <c r="G12" i="125" s="1"/>
  <c r="AP13" i="345"/>
  <c r="D12" i="92"/>
  <c r="D12" i="125" s="1"/>
  <c r="O12" i="92"/>
  <c r="O12" i="125" s="1"/>
  <c r="L12" i="92"/>
  <c r="L12" i="125" s="1"/>
  <c r="H18" i="345"/>
  <c r="AN11" i="345"/>
  <c r="BQ16" i="345"/>
  <c r="P11" i="121"/>
  <c r="AM17" i="342"/>
  <c r="AM12" i="342"/>
  <c r="AM9" i="342"/>
  <c r="BK19" i="342"/>
  <c r="AP21" i="342"/>
  <c r="AP19" i="342"/>
  <c r="AP15" i="342"/>
  <c r="AP12" i="342"/>
  <c r="AP9" i="342"/>
  <c r="BN22" i="342"/>
  <c r="BN17" i="342"/>
  <c r="BN15" i="342"/>
  <c r="BN9" i="342"/>
  <c r="AR19" i="342"/>
  <c r="AR17" i="342"/>
  <c r="AR15" i="342"/>
  <c r="Q29" i="344"/>
  <c r="J10" i="124"/>
  <c r="C10" i="124"/>
  <c r="C10" i="94"/>
  <c r="C16" i="94" s="1"/>
  <c r="H29" i="344"/>
  <c r="N10" i="94"/>
  <c r="BN24" i="344"/>
  <c r="BO24" i="344"/>
  <c r="AR16" i="343"/>
  <c r="H28" i="343"/>
  <c r="Q29" i="343"/>
  <c r="Q28" i="343"/>
  <c r="W28" i="343"/>
  <c r="G8" i="123" s="1"/>
  <c r="AR17" i="343"/>
  <c r="AS17" i="343"/>
  <c r="N10" i="93"/>
  <c r="AS9" i="343"/>
  <c r="T28" i="343"/>
  <c r="U28" i="343" s="1"/>
  <c r="Q10" i="122" s="1"/>
  <c r="P10" i="93"/>
  <c r="E10" i="93"/>
  <c r="H29" i="343"/>
  <c r="O10" i="93"/>
  <c r="V28" i="343"/>
  <c r="AN16" i="343"/>
  <c r="BK9" i="343"/>
  <c r="Q27" i="342"/>
  <c r="AO24" i="342"/>
  <c r="H10" i="92"/>
  <c r="AO21" i="342"/>
  <c r="AO18" i="342"/>
  <c r="AN16" i="342"/>
  <c r="AM15" i="342"/>
  <c r="O10" i="92"/>
  <c r="AN14" i="342"/>
  <c r="AO14" i="342"/>
  <c r="AQ14" i="342"/>
  <c r="AP14" i="342"/>
  <c r="AN10" i="342"/>
  <c r="AO10" i="342"/>
  <c r="AQ10" i="342"/>
  <c r="BK15" i="342"/>
  <c r="BO24" i="342"/>
  <c r="Q26" i="342"/>
  <c r="AO13" i="342"/>
  <c r="AQ13" i="342"/>
  <c r="AS16" i="342"/>
  <c r="BL18" i="342"/>
  <c r="BM24" i="342"/>
  <c r="AM21" i="342"/>
  <c r="V26" i="342"/>
  <c r="AS21" i="342"/>
  <c r="AN22" i="342"/>
  <c r="AQ22" i="342"/>
  <c r="BP12" i="342"/>
  <c r="BP23" i="342"/>
  <c r="T26" i="342"/>
  <c r="U26" i="342" s="1"/>
  <c r="Q10" i="121" s="1"/>
  <c r="BO22" i="342"/>
  <c r="AN18" i="342"/>
  <c r="AS13" i="342"/>
  <c r="BN12" i="342"/>
  <c r="T27" i="342"/>
  <c r="E10" i="92"/>
  <c r="AS22" i="342"/>
  <c r="K10" i="92"/>
  <c r="F10" i="92"/>
  <c r="AR22" i="342"/>
  <c r="C10" i="92"/>
  <c r="AM22" i="342"/>
  <c r="AP22" i="342"/>
  <c r="M10" i="92"/>
  <c r="AM14" i="342"/>
  <c r="G10" i="92"/>
  <c r="L10" i="92"/>
  <c r="I10" i="92"/>
  <c r="AQ12" i="342"/>
  <c r="BM12" i="342"/>
  <c r="BO12" i="342"/>
  <c r="BL22" i="342"/>
  <c r="BM22" i="342"/>
  <c r="BM19" i="342"/>
  <c r="BQ14" i="342"/>
  <c r="BL24" i="342"/>
  <c r="W26" i="342"/>
  <c r="D8" i="123" s="1"/>
  <c r="H26" i="342"/>
  <c r="P10" i="92"/>
  <c r="J10" i="92"/>
  <c r="AN17" i="342"/>
  <c r="D10" i="92"/>
  <c r="N10" i="92"/>
  <c r="U29" i="343"/>
  <c r="U29" i="344"/>
  <c r="Q25" i="376"/>
  <c r="T17" i="355"/>
  <c r="U17" i="355" s="1"/>
  <c r="Q11" i="122" s="1"/>
  <c r="AM9" i="357"/>
  <c r="BK22" i="342"/>
  <c r="BK12" i="366"/>
  <c r="AM22" i="363"/>
  <c r="AM17" i="363"/>
  <c r="AM9" i="363"/>
  <c r="BK24" i="363"/>
  <c r="BK14" i="363"/>
  <c r="AM9" i="354"/>
  <c r="AN21" i="357"/>
  <c r="AN18" i="357"/>
  <c r="BL21" i="357"/>
  <c r="BL14" i="357"/>
  <c r="BL16" i="342"/>
  <c r="AN28" i="366"/>
  <c r="AN22" i="363"/>
  <c r="AN17" i="363"/>
  <c r="BL23" i="363"/>
  <c r="BL14" i="363"/>
  <c r="BL12" i="363"/>
  <c r="AN17" i="354"/>
  <c r="AN13" i="354"/>
  <c r="BL14" i="354"/>
  <c r="AO15" i="357"/>
  <c r="BM21" i="357"/>
  <c r="BM15" i="363"/>
  <c r="AO14" i="354"/>
  <c r="BM17" i="354"/>
  <c r="BM9" i="354"/>
  <c r="AP18" i="357"/>
  <c r="AP16" i="357"/>
  <c r="BN19" i="342"/>
  <c r="AP22" i="363"/>
  <c r="AP16" i="363"/>
  <c r="AP15" i="363"/>
  <c r="BN18" i="363"/>
  <c r="AP18" i="354"/>
  <c r="BN16" i="354"/>
  <c r="AQ15" i="357"/>
  <c r="AQ14" i="357"/>
  <c r="BO21" i="357"/>
  <c r="AQ24" i="363"/>
  <c r="AQ23" i="363"/>
  <c r="AQ17" i="363"/>
  <c r="AQ10" i="345"/>
  <c r="AR14" i="357"/>
  <c r="BP16" i="342"/>
  <c r="AR16" i="363"/>
  <c r="AR18" i="354"/>
  <c r="AR9" i="345"/>
  <c r="AS15" i="357"/>
  <c r="BQ21" i="357"/>
  <c r="AS18" i="363"/>
  <c r="BQ22" i="363"/>
  <c r="BQ18" i="363"/>
  <c r="BQ16" i="363"/>
  <c r="BQ16" i="354"/>
  <c r="BQ15" i="354"/>
  <c r="BQ13" i="354"/>
  <c r="AS9" i="345"/>
  <c r="BQ11" i="345"/>
  <c r="AM16" i="343"/>
  <c r="BK18" i="343"/>
  <c r="AM17" i="376"/>
  <c r="AM9" i="376"/>
  <c r="AM11" i="355"/>
  <c r="AN18" i="343"/>
  <c r="BL18" i="343"/>
  <c r="BL9" i="343"/>
  <c r="AN17" i="376"/>
  <c r="AN9" i="376"/>
  <c r="AO10" i="343"/>
  <c r="BM10" i="343"/>
  <c r="AO17" i="376"/>
  <c r="AO9" i="376"/>
  <c r="BM23" i="376"/>
  <c r="BM18" i="376"/>
  <c r="BM16" i="376"/>
  <c r="BM9" i="376"/>
  <c r="AO11" i="355"/>
  <c r="AO9" i="355"/>
  <c r="BM16" i="355"/>
  <c r="AP27" i="343"/>
  <c r="AP18" i="343"/>
  <c r="AP23" i="376"/>
  <c r="AP16" i="376"/>
  <c r="BN23" i="376"/>
  <c r="AP16" i="355"/>
  <c r="AQ17" i="376"/>
  <c r="BO18" i="376"/>
  <c r="BO16" i="376"/>
  <c r="BP27" i="343"/>
  <c r="AR17" i="376"/>
  <c r="BP16" i="376"/>
  <c r="BP9" i="376"/>
  <c r="BQ15" i="376"/>
  <c r="BQ11" i="355"/>
  <c r="BP9" i="377"/>
  <c r="BN23" i="342"/>
  <c r="BK11" i="342"/>
  <c r="BM11" i="342"/>
  <c r="U27" i="342"/>
  <c r="AS17" i="376"/>
  <c r="AQ18" i="342"/>
  <c r="I10" i="125" l="1"/>
  <c r="I28" i="92"/>
  <c r="AF19" i="121" s="1"/>
  <c r="N10" i="125"/>
  <c r="N28" i="92"/>
  <c r="L28" i="92"/>
  <c r="L10" i="125"/>
  <c r="L30" i="125" s="1"/>
  <c r="F10" i="125"/>
  <c r="F28" i="92"/>
  <c r="AC19" i="121" s="1"/>
  <c r="O10" i="125"/>
  <c r="O28" i="92"/>
  <c r="AL19" i="121" s="1"/>
  <c r="P16" i="125"/>
  <c r="O10" i="124"/>
  <c r="O16" i="94"/>
  <c r="AL13" i="124" s="1"/>
  <c r="N16" i="125"/>
  <c r="M16" i="125"/>
  <c r="M14" i="121"/>
  <c r="M18" i="125"/>
  <c r="K12" i="122"/>
  <c r="K28" i="125"/>
  <c r="O12" i="122"/>
  <c r="O28" i="125"/>
  <c r="D28" i="92"/>
  <c r="AA19" i="121" s="1"/>
  <c r="D10" i="125"/>
  <c r="G28" i="92"/>
  <c r="G10" i="125"/>
  <c r="K28" i="92"/>
  <c r="K10" i="125"/>
  <c r="K30" i="125" s="1"/>
  <c r="N10" i="122"/>
  <c r="N16" i="93"/>
  <c r="O14" i="121"/>
  <c r="O18" i="125"/>
  <c r="G10" i="124"/>
  <c r="G16" i="94"/>
  <c r="AD13" i="124" s="1"/>
  <c r="G13" i="124" s="1"/>
  <c r="I16" i="125"/>
  <c r="J12" i="122"/>
  <c r="J28" i="125"/>
  <c r="I12" i="122"/>
  <c r="I28" i="125"/>
  <c r="G28" i="125"/>
  <c r="K10" i="122"/>
  <c r="K16" i="93"/>
  <c r="Q12" i="125"/>
  <c r="N13" i="125" s="1"/>
  <c r="C13" i="125"/>
  <c r="D14" i="121"/>
  <c r="D18" i="125"/>
  <c r="D12" i="122"/>
  <c r="D28" i="125"/>
  <c r="U14" i="94"/>
  <c r="M10" i="122"/>
  <c r="M16" i="93"/>
  <c r="H10" i="124"/>
  <c r="H16" i="94"/>
  <c r="F13" i="125"/>
  <c r="J14" i="121"/>
  <c r="J18" i="125"/>
  <c r="C14" i="121"/>
  <c r="C18" i="125"/>
  <c r="M12" i="122"/>
  <c r="M28" i="125"/>
  <c r="F10" i="122"/>
  <c r="F16" i="93"/>
  <c r="AC13" i="122" s="1"/>
  <c r="F13" i="122" s="1"/>
  <c r="J10" i="125"/>
  <c r="J28" i="92"/>
  <c r="AG19" i="121" s="1"/>
  <c r="M10" i="125"/>
  <c r="M28" i="92"/>
  <c r="AJ19" i="121" s="1"/>
  <c r="E10" i="125"/>
  <c r="E28" i="92"/>
  <c r="AB19" i="121" s="1"/>
  <c r="O10" i="122"/>
  <c r="O16" i="93"/>
  <c r="AL13" i="122" s="1"/>
  <c r="N10" i="124"/>
  <c r="N16" i="94"/>
  <c r="E13" i="125"/>
  <c r="C13" i="121"/>
  <c r="C16" i="125"/>
  <c r="D18" i="121"/>
  <c r="D26" i="125"/>
  <c r="Q26" i="125" s="1"/>
  <c r="O27" i="125" s="1"/>
  <c r="C16" i="93"/>
  <c r="L10" i="122"/>
  <c r="L16" i="93"/>
  <c r="H10" i="122"/>
  <c r="H16" i="93"/>
  <c r="D10" i="124"/>
  <c r="D16" i="94"/>
  <c r="I10" i="124"/>
  <c r="I16" i="94"/>
  <c r="AF13" i="124" s="1"/>
  <c r="P14" i="121"/>
  <c r="P18" i="125"/>
  <c r="H14" i="121"/>
  <c r="H18" i="125"/>
  <c r="P17" i="121"/>
  <c r="P24" i="125"/>
  <c r="Q24" i="125" s="1"/>
  <c r="D13" i="125"/>
  <c r="P10" i="125"/>
  <c r="P28" i="92"/>
  <c r="AM19" i="121" s="1"/>
  <c r="H13" i="125"/>
  <c r="F12" i="122"/>
  <c r="F28" i="125"/>
  <c r="D10" i="122"/>
  <c r="D16" i="93"/>
  <c r="G10" i="122"/>
  <c r="G16" i="93"/>
  <c r="AD13" i="122" s="1"/>
  <c r="G13" i="122" s="1"/>
  <c r="F10" i="124"/>
  <c r="F16" i="94"/>
  <c r="E10" i="124"/>
  <c r="E16" i="94"/>
  <c r="F13" i="121"/>
  <c r="F16" i="125"/>
  <c r="N12" i="122"/>
  <c r="N28" i="125"/>
  <c r="H10" i="125"/>
  <c r="H28" i="92"/>
  <c r="AE19" i="121" s="1"/>
  <c r="E10" i="122"/>
  <c r="E16" i="93"/>
  <c r="L13" i="125"/>
  <c r="K10" i="124"/>
  <c r="K16" i="94"/>
  <c r="M10" i="124"/>
  <c r="M16" i="94"/>
  <c r="P13" i="125"/>
  <c r="J13" i="121"/>
  <c r="J16" i="125"/>
  <c r="E12" i="122"/>
  <c r="E28" i="125"/>
  <c r="D18" i="123"/>
  <c r="C28" i="92"/>
  <c r="Z19" i="121" s="1"/>
  <c r="C19" i="121" s="1"/>
  <c r="C10" i="125"/>
  <c r="C30" i="125" s="1"/>
  <c r="P16" i="93"/>
  <c r="O13" i="125"/>
  <c r="H12" i="122"/>
  <c r="H28" i="125"/>
  <c r="P16" i="94"/>
  <c r="J10" i="122"/>
  <c r="J16" i="93"/>
  <c r="AG13" i="122" s="1"/>
  <c r="I10" i="122"/>
  <c r="I16" i="93"/>
  <c r="L10" i="124"/>
  <c r="L16" i="94"/>
  <c r="P12" i="122"/>
  <c r="P28" i="125"/>
  <c r="S14" i="94"/>
  <c r="S12" i="124" s="1"/>
  <c r="E16" i="123"/>
  <c r="AT11" i="124"/>
  <c r="AP10" i="124"/>
  <c r="M12" i="123"/>
  <c r="K11" i="123"/>
  <c r="J18" i="123"/>
  <c r="M16" i="123"/>
  <c r="M15" i="123"/>
  <c r="H17" i="123"/>
  <c r="M17" i="123"/>
  <c r="M11" i="123"/>
  <c r="M8" i="123"/>
  <c r="M9" i="123"/>
  <c r="G18" i="123"/>
  <c r="AT10" i="124"/>
  <c r="X11" i="122"/>
  <c r="AM13" i="122"/>
  <c r="P13" i="122" s="1"/>
  <c r="AK13" i="122"/>
  <c r="N13" i="122" s="1"/>
  <c r="AH13" i="124"/>
  <c r="K13" i="124" s="1"/>
  <c r="AI13" i="124"/>
  <c r="AE13" i="124"/>
  <c r="AO10" i="124"/>
  <c r="W11" i="122"/>
  <c r="AQ10" i="124"/>
  <c r="AR10" i="124"/>
  <c r="AS10" i="124"/>
  <c r="AT13" i="121"/>
  <c r="X12" i="93"/>
  <c r="R11" i="122"/>
  <c r="AU10" i="124"/>
  <c r="AG13" i="124"/>
  <c r="AJ13" i="122"/>
  <c r="AH13" i="122"/>
  <c r="AM13" i="124"/>
  <c r="P13" i="124" s="1"/>
  <c r="AJ13" i="124"/>
  <c r="M13" i="124" s="1"/>
  <c r="AB13" i="122"/>
  <c r="AE13" i="122"/>
  <c r="Z13" i="122"/>
  <c r="AF13" i="122"/>
  <c r="I13" i="122" s="1"/>
  <c r="AB13" i="124"/>
  <c r="E13" i="124" s="1"/>
  <c r="AI13" i="122"/>
  <c r="AA13" i="122"/>
  <c r="AC13" i="124"/>
  <c r="AK13" i="124"/>
  <c r="N13" i="124" s="1"/>
  <c r="Z13" i="124"/>
  <c r="C13" i="124" s="1"/>
  <c r="AD19" i="121"/>
  <c r="AH19" i="121"/>
  <c r="P10" i="121"/>
  <c r="AK19" i="121"/>
  <c r="AI19" i="121"/>
  <c r="O17" i="121"/>
  <c r="F11" i="121"/>
  <c r="J17" i="121"/>
  <c r="I11" i="121"/>
  <c r="D17" i="121"/>
  <c r="G17" i="121"/>
  <c r="E11" i="121"/>
  <c r="AR12" i="122"/>
  <c r="AP12" i="122"/>
  <c r="W12" i="124"/>
  <c r="I17" i="123"/>
  <c r="K17" i="123" s="1"/>
  <c r="AU12" i="124"/>
  <c r="AR12" i="124"/>
  <c r="AT12" i="124"/>
  <c r="T14" i="94"/>
  <c r="T12" i="124" s="1"/>
  <c r="AO12" i="124"/>
  <c r="AQ12" i="124"/>
  <c r="R12" i="124"/>
  <c r="AU12" i="122"/>
  <c r="AS12" i="122"/>
  <c r="AO12" i="122"/>
  <c r="N18" i="121"/>
  <c r="W26" i="92"/>
  <c r="S26" i="92"/>
  <c r="R26" i="92"/>
  <c r="AS18" i="121"/>
  <c r="AT18" i="121"/>
  <c r="T26" i="92"/>
  <c r="T26" i="125" s="1"/>
  <c r="AP18" i="121"/>
  <c r="M17" i="121"/>
  <c r="AQ17" i="121"/>
  <c r="AT17" i="121"/>
  <c r="AS17" i="121"/>
  <c r="AP17" i="121"/>
  <c r="AR17" i="121"/>
  <c r="AO17" i="121"/>
  <c r="X18" i="92"/>
  <c r="AT14" i="121"/>
  <c r="L14" i="121"/>
  <c r="E14" i="121"/>
  <c r="N14" i="121"/>
  <c r="K14" i="121"/>
  <c r="W18" i="92"/>
  <c r="V18" i="92"/>
  <c r="T18" i="92"/>
  <c r="T18" i="125" s="1"/>
  <c r="AO14" i="121"/>
  <c r="R18" i="92"/>
  <c r="AU14" i="121"/>
  <c r="AP11" i="124"/>
  <c r="X12" i="94"/>
  <c r="R12" i="94"/>
  <c r="V12" i="94"/>
  <c r="V11" i="124" s="1"/>
  <c r="X11" i="124"/>
  <c r="AS11" i="124"/>
  <c r="AR11" i="124"/>
  <c r="W12" i="94"/>
  <c r="W11" i="124" s="1"/>
  <c r="S12" i="94"/>
  <c r="S11" i="124" s="1"/>
  <c r="AQ11" i="124"/>
  <c r="R11" i="124"/>
  <c r="T12" i="94"/>
  <c r="T11" i="124" s="1"/>
  <c r="AU11" i="124"/>
  <c r="AO11" i="122"/>
  <c r="AT11" i="122"/>
  <c r="AU11" i="122"/>
  <c r="AR11" i="122"/>
  <c r="AQ11" i="122"/>
  <c r="AS11" i="122"/>
  <c r="I13" i="121"/>
  <c r="X16" i="92"/>
  <c r="M13" i="121"/>
  <c r="H13" i="121"/>
  <c r="AU13" i="121"/>
  <c r="N13" i="121"/>
  <c r="AP13" i="121"/>
  <c r="D13" i="121"/>
  <c r="AQ13" i="121"/>
  <c r="AO13" i="121"/>
  <c r="L13" i="121"/>
  <c r="AR13" i="121"/>
  <c r="L9" i="123"/>
  <c r="J11" i="121"/>
  <c r="AQ11" i="121"/>
  <c r="M11" i="121"/>
  <c r="AT11" i="121"/>
  <c r="R12" i="92"/>
  <c r="R12" i="125" s="1"/>
  <c r="R13" i="125" s="1"/>
  <c r="AR11" i="121"/>
  <c r="T12" i="92"/>
  <c r="AS11" i="121"/>
  <c r="AO11" i="121"/>
  <c r="X11" i="121"/>
  <c r="V10" i="94"/>
  <c r="S10" i="94"/>
  <c r="I8" i="123"/>
  <c r="K8" i="123" s="1"/>
  <c r="U10" i="94"/>
  <c r="T10" i="94"/>
  <c r="AU10" i="122"/>
  <c r="T10" i="93"/>
  <c r="R10" i="93"/>
  <c r="X10" i="122"/>
  <c r="AQ10" i="122"/>
  <c r="AR10" i="122"/>
  <c r="V10" i="93"/>
  <c r="W10" i="94"/>
  <c r="X10" i="94"/>
  <c r="AS10" i="122"/>
  <c r="AT10" i="122"/>
  <c r="AP10" i="122"/>
  <c r="AT10" i="121"/>
  <c r="AO10" i="121"/>
  <c r="AP10" i="121"/>
  <c r="AQ10" i="121"/>
  <c r="O10" i="121"/>
  <c r="AS10" i="121"/>
  <c r="T10" i="92"/>
  <c r="S10" i="93"/>
  <c r="S10" i="92"/>
  <c r="AO10" i="122"/>
  <c r="AP11" i="122"/>
  <c r="AQ14" i="121"/>
  <c r="AU10" i="121"/>
  <c r="W10" i="92"/>
  <c r="U10" i="92"/>
  <c r="R10" i="92"/>
  <c r="AR14" i="121"/>
  <c r="AP14" i="121"/>
  <c r="AT12" i="122"/>
  <c r="AQ12" i="122"/>
  <c r="D10" i="121"/>
  <c r="AR18" i="121"/>
  <c r="AP11" i="121"/>
  <c r="X26" i="92"/>
  <c r="X26" i="125" s="1"/>
  <c r="AO11" i="124"/>
  <c r="N10" i="121"/>
  <c r="W10" i="93"/>
  <c r="AR10" i="121"/>
  <c r="X18" i="121"/>
  <c r="AS12" i="124"/>
  <c r="X10" i="93"/>
  <c r="AU11" i="121"/>
  <c r="AQ18" i="121"/>
  <c r="J10" i="121"/>
  <c r="AU17" i="121"/>
  <c r="AS14" i="121"/>
  <c r="AO18" i="121"/>
  <c r="AP12" i="124"/>
  <c r="AS13" i="121"/>
  <c r="AU18" i="121"/>
  <c r="H10" i="121"/>
  <c r="E13" i="121"/>
  <c r="C15" i="123"/>
  <c r="E15" i="123" s="1"/>
  <c r="V26" i="92"/>
  <c r="D11" i="121"/>
  <c r="E18" i="121"/>
  <c r="U12" i="92"/>
  <c r="U12" i="125" s="1"/>
  <c r="U13" i="125" s="1"/>
  <c r="F17" i="121"/>
  <c r="H18" i="121"/>
  <c r="G11" i="121"/>
  <c r="K13" i="121"/>
  <c r="H17" i="121"/>
  <c r="E17" i="121"/>
  <c r="H11" i="121"/>
  <c r="U26" i="92"/>
  <c r="U26" i="125" s="1"/>
  <c r="S18" i="92"/>
  <c r="S18" i="125" s="1"/>
  <c r="Q14" i="94"/>
  <c r="Q17" i="402" s="1"/>
  <c r="U12" i="124"/>
  <c r="Q14" i="93"/>
  <c r="L16" i="123"/>
  <c r="J18" i="121"/>
  <c r="K18" i="121"/>
  <c r="G18" i="121"/>
  <c r="O18" i="121"/>
  <c r="I18" i="121"/>
  <c r="F18" i="121"/>
  <c r="M18" i="121"/>
  <c r="L18" i="121"/>
  <c r="Q26" i="92"/>
  <c r="L17" i="121"/>
  <c r="I17" i="121"/>
  <c r="K17" i="121"/>
  <c r="Q24" i="92"/>
  <c r="C12" i="123"/>
  <c r="E12" i="123" s="1"/>
  <c r="G14" i="121"/>
  <c r="I14" i="121"/>
  <c r="F14" i="121"/>
  <c r="Q18" i="92"/>
  <c r="Q12" i="94"/>
  <c r="L13" i="94" s="1"/>
  <c r="U12" i="94"/>
  <c r="U11" i="124" s="1"/>
  <c r="F11" i="123"/>
  <c r="H11" i="123" s="1"/>
  <c r="Q12" i="93"/>
  <c r="J13" i="93" s="1"/>
  <c r="C11" i="123"/>
  <c r="E11" i="123" s="1"/>
  <c r="G13" i="121"/>
  <c r="Q16" i="92"/>
  <c r="K11" i="121"/>
  <c r="Q12" i="92"/>
  <c r="L11" i="121"/>
  <c r="S12" i="92"/>
  <c r="S12" i="125" s="1"/>
  <c r="S13" i="125" s="1"/>
  <c r="Q10" i="94"/>
  <c r="Q10" i="93"/>
  <c r="F8" i="123"/>
  <c r="H8" i="123" s="1"/>
  <c r="U10" i="93"/>
  <c r="X10" i="92"/>
  <c r="M10" i="121"/>
  <c r="C8" i="123"/>
  <c r="K10" i="121"/>
  <c r="E10" i="121"/>
  <c r="F10" i="121"/>
  <c r="I10" i="121"/>
  <c r="L10" i="121"/>
  <c r="G10" i="121"/>
  <c r="Q10" i="92"/>
  <c r="V10" i="122"/>
  <c r="V14" i="94"/>
  <c r="V12" i="124" s="1"/>
  <c r="W12" i="93"/>
  <c r="W14" i="93"/>
  <c r="W28" i="125" s="1"/>
  <c r="V14" i="93"/>
  <c r="U12" i="93"/>
  <c r="U11" i="122" s="1"/>
  <c r="U14" i="93"/>
  <c r="U28" i="125" s="1"/>
  <c r="T12" i="93"/>
  <c r="T11" i="122" s="1"/>
  <c r="T14" i="93"/>
  <c r="T28" i="125" s="1"/>
  <c r="S12" i="93"/>
  <c r="S11" i="122" s="1"/>
  <c r="S14" i="93"/>
  <c r="R12" i="93"/>
  <c r="R14" i="93"/>
  <c r="R28" i="125" s="1"/>
  <c r="X12" i="92"/>
  <c r="X12" i="125" s="1"/>
  <c r="X13" i="125" s="1"/>
  <c r="X24" i="92"/>
  <c r="X24" i="125" s="1"/>
  <c r="W12" i="92"/>
  <c r="W12" i="125" s="1"/>
  <c r="W13" i="125" s="1"/>
  <c r="W16" i="92"/>
  <c r="W24" i="92"/>
  <c r="W24" i="125" s="1"/>
  <c r="V12" i="92"/>
  <c r="V12" i="125" s="1"/>
  <c r="V13" i="125" s="1"/>
  <c r="V16" i="92"/>
  <c r="V24" i="92"/>
  <c r="V24" i="125" s="1"/>
  <c r="U16" i="92"/>
  <c r="U24" i="92"/>
  <c r="U24" i="125" s="1"/>
  <c r="T16" i="92"/>
  <c r="T16" i="125" s="1"/>
  <c r="T24" i="92"/>
  <c r="T24" i="125" s="1"/>
  <c r="S16" i="92"/>
  <c r="S16" i="125" s="1"/>
  <c r="S24" i="92"/>
  <c r="S24" i="125" s="1"/>
  <c r="R16" i="92"/>
  <c r="R24" i="92"/>
  <c r="R24" i="125" s="1"/>
  <c r="U18" i="92"/>
  <c r="U18" i="125" s="1"/>
  <c r="R10" i="94"/>
  <c r="X14" i="93"/>
  <c r="X10" i="124"/>
  <c r="V12" i="93"/>
  <c r="V11" i="122" s="1"/>
  <c r="X14" i="94"/>
  <c r="X12" i="124" s="1"/>
  <c r="V10" i="92"/>
  <c r="R16" i="94" l="1"/>
  <c r="K13" i="125"/>
  <c r="I13" i="125"/>
  <c r="U16" i="125"/>
  <c r="R16" i="125"/>
  <c r="M30" i="125"/>
  <c r="X16" i="125"/>
  <c r="M17" i="402"/>
  <c r="N17" i="402" s="1"/>
  <c r="P17" i="402"/>
  <c r="Q28" i="92"/>
  <c r="M27" i="125"/>
  <c r="X14" i="121"/>
  <c r="X18" i="125"/>
  <c r="W16" i="125"/>
  <c r="E8" i="123"/>
  <c r="C18" i="123"/>
  <c r="S10" i="121"/>
  <c r="S10" i="125"/>
  <c r="S28" i="92"/>
  <c r="AP19" i="121" s="1"/>
  <c r="S10" i="124"/>
  <c r="S16" i="94"/>
  <c r="V14" i="121"/>
  <c r="V18" i="125"/>
  <c r="T27" i="125"/>
  <c r="E30" i="125"/>
  <c r="F30" i="125"/>
  <c r="X12" i="122"/>
  <c r="X28" i="125"/>
  <c r="X27" i="125"/>
  <c r="R10" i="121"/>
  <c r="R10" i="125"/>
  <c r="R28" i="92"/>
  <c r="AO19" i="121" s="1"/>
  <c r="S16" i="93"/>
  <c r="V10" i="124"/>
  <c r="V16" i="94"/>
  <c r="W14" i="121"/>
  <c r="W18" i="125"/>
  <c r="K27" i="125"/>
  <c r="G30" i="125"/>
  <c r="I27" i="125"/>
  <c r="X10" i="125"/>
  <c r="X28" i="92"/>
  <c r="U27" i="125"/>
  <c r="X16" i="93"/>
  <c r="U28" i="92"/>
  <c r="U10" i="125"/>
  <c r="U30" i="125" s="1"/>
  <c r="T10" i="121"/>
  <c r="T28" i="92"/>
  <c r="AQ19" i="121" s="1"/>
  <c r="T10" i="125"/>
  <c r="R10" i="122"/>
  <c r="R16" i="93"/>
  <c r="P30" i="125"/>
  <c r="N27" i="125"/>
  <c r="G27" i="125"/>
  <c r="X17" i="125"/>
  <c r="U16" i="93"/>
  <c r="L17" i="92"/>
  <c r="Q16" i="125"/>
  <c r="C17" i="125" s="1"/>
  <c r="W10" i="121"/>
  <c r="W10" i="125"/>
  <c r="W28" i="92"/>
  <c r="AT19" i="121" s="1"/>
  <c r="T10" i="122"/>
  <c r="T16" i="93"/>
  <c r="R18" i="121"/>
  <c r="R26" i="125"/>
  <c r="R27" i="125" s="1"/>
  <c r="Q18" i="125"/>
  <c r="O9" i="123"/>
  <c r="D30" i="125"/>
  <c r="H27" i="125"/>
  <c r="V28" i="125"/>
  <c r="X13" i="121"/>
  <c r="X16" i="94"/>
  <c r="S18" i="121"/>
  <c r="S26" i="125"/>
  <c r="S27" i="125" s="1"/>
  <c r="J30" i="125"/>
  <c r="G13" i="125"/>
  <c r="N17" i="125"/>
  <c r="P17" i="125"/>
  <c r="N30" i="125"/>
  <c r="J17" i="125"/>
  <c r="O16" i="123"/>
  <c r="V28" i="92"/>
  <c r="V10" i="125"/>
  <c r="R17" i="125"/>
  <c r="V16" i="125"/>
  <c r="V17" i="125" s="1"/>
  <c r="L8" i="402"/>
  <c r="Q16" i="93"/>
  <c r="C17" i="93" s="1"/>
  <c r="V18" i="121"/>
  <c r="V26" i="125"/>
  <c r="V27" i="125" s="1"/>
  <c r="W10" i="124"/>
  <c r="W16" i="94"/>
  <c r="T10" i="124"/>
  <c r="T16" i="94"/>
  <c r="T11" i="121"/>
  <c r="T12" i="125"/>
  <c r="T13" i="125" s="1"/>
  <c r="R14" i="121"/>
  <c r="R18" i="125"/>
  <c r="W18" i="121"/>
  <c r="W26" i="125"/>
  <c r="W27" i="125" s="1"/>
  <c r="F27" i="125"/>
  <c r="H30" i="125"/>
  <c r="L27" i="125"/>
  <c r="M13" i="125"/>
  <c r="J13" i="125"/>
  <c r="S28" i="125"/>
  <c r="C11" i="94"/>
  <c r="Q16" i="94"/>
  <c r="J15" i="93"/>
  <c r="Q28" i="125"/>
  <c r="W10" i="122"/>
  <c r="W16" i="93"/>
  <c r="AT13" i="122" s="1"/>
  <c r="V16" i="93"/>
  <c r="U10" i="124"/>
  <c r="U16" i="94"/>
  <c r="AR13" i="124" s="1"/>
  <c r="P27" i="125"/>
  <c r="E27" i="125"/>
  <c r="C27" i="125"/>
  <c r="J27" i="125"/>
  <c r="D27" i="125"/>
  <c r="O30" i="125"/>
  <c r="I30" i="125"/>
  <c r="L17" i="123"/>
  <c r="N17" i="123" s="1"/>
  <c r="N9" i="123"/>
  <c r="N16" i="123"/>
  <c r="M18" i="123"/>
  <c r="L11" i="123"/>
  <c r="N11" i="123" s="1"/>
  <c r="L15" i="123"/>
  <c r="N15" i="123" s="1"/>
  <c r="AU13" i="122"/>
  <c r="AO13" i="122"/>
  <c r="AQ13" i="122"/>
  <c r="AR13" i="122"/>
  <c r="N17" i="94"/>
  <c r="AU19" i="121"/>
  <c r="AP13" i="122"/>
  <c r="Q21" i="125"/>
  <c r="X10" i="121"/>
  <c r="L8" i="123"/>
  <c r="N8" i="123" s="1"/>
  <c r="L12" i="123"/>
  <c r="N12" i="123" s="1"/>
  <c r="AS19" i="121"/>
  <c r="L21" i="125"/>
  <c r="AR19" i="121"/>
  <c r="C29" i="92"/>
  <c r="P21" i="125"/>
  <c r="H19" i="125"/>
  <c r="R11" i="121"/>
  <c r="O15" i="94"/>
  <c r="S27" i="92"/>
  <c r="W27" i="92"/>
  <c r="T18" i="121"/>
  <c r="X19" i="92"/>
  <c r="T14" i="121"/>
  <c r="S14" i="121"/>
  <c r="T19" i="92"/>
  <c r="U15" i="93"/>
  <c r="P29" i="125"/>
  <c r="R19" i="92"/>
  <c r="W19" i="92"/>
  <c r="V19" i="92"/>
  <c r="S19" i="92"/>
  <c r="R13" i="92"/>
  <c r="O13" i="92"/>
  <c r="U13" i="92"/>
  <c r="E13" i="92"/>
  <c r="D13" i="92"/>
  <c r="G13" i="92"/>
  <c r="T13" i="92"/>
  <c r="L13" i="92"/>
  <c r="S13" i="92"/>
  <c r="U11" i="121"/>
  <c r="N13" i="92"/>
  <c r="K13" i="92"/>
  <c r="M13" i="92"/>
  <c r="G9" i="402"/>
  <c r="T11" i="93"/>
  <c r="S11" i="93"/>
  <c r="S10" i="122"/>
  <c r="V11" i="93"/>
  <c r="F18" i="123"/>
  <c r="H18" i="123" s="1"/>
  <c r="P13" i="94"/>
  <c r="R13" i="94"/>
  <c r="X13" i="94"/>
  <c r="U10" i="121"/>
  <c r="I18" i="123"/>
  <c r="K18" i="123" s="1"/>
  <c r="L13" i="124"/>
  <c r="H13" i="124"/>
  <c r="F13" i="124"/>
  <c r="O13" i="124"/>
  <c r="I13" i="124"/>
  <c r="J13" i="124"/>
  <c r="M13" i="122"/>
  <c r="O13" i="122"/>
  <c r="C13" i="122"/>
  <c r="J13" i="122"/>
  <c r="P19" i="121"/>
  <c r="D13" i="93"/>
  <c r="G13" i="93"/>
  <c r="H13" i="122"/>
  <c r="H13" i="93"/>
  <c r="L13" i="93"/>
  <c r="L13" i="122"/>
  <c r="H13" i="94"/>
  <c r="S13" i="93"/>
  <c r="AA13" i="124"/>
  <c r="D13" i="124" s="1"/>
  <c r="U18" i="121"/>
  <c r="X13" i="92"/>
  <c r="O13" i="94"/>
  <c r="U11" i="93"/>
  <c r="S11" i="121"/>
  <c r="N19" i="121"/>
  <c r="H19" i="121"/>
  <c r="J13" i="94"/>
  <c r="P11" i="94"/>
  <c r="F19" i="92"/>
  <c r="O11" i="94"/>
  <c r="S11" i="94"/>
  <c r="V13" i="94"/>
  <c r="O13" i="93"/>
  <c r="E13" i="93"/>
  <c r="X13" i="93"/>
  <c r="N13" i="93"/>
  <c r="F13" i="93"/>
  <c r="I13" i="93"/>
  <c r="M13" i="93"/>
  <c r="C13" i="93"/>
  <c r="K13" i="93"/>
  <c r="K13" i="94"/>
  <c r="N13" i="94"/>
  <c r="C13" i="94"/>
  <c r="Q11" i="402"/>
  <c r="P11" i="402" s="1"/>
  <c r="I13" i="94"/>
  <c r="F13" i="94"/>
  <c r="G13" i="94"/>
  <c r="D13" i="94"/>
  <c r="M19" i="121"/>
  <c r="E13" i="122"/>
  <c r="D15" i="94"/>
  <c r="F15" i="94"/>
  <c r="W15" i="94"/>
  <c r="H15" i="94"/>
  <c r="G15" i="94"/>
  <c r="K15" i="94"/>
  <c r="R15" i="94"/>
  <c r="C15" i="94"/>
  <c r="U15" i="94"/>
  <c r="I15" i="94"/>
  <c r="S15" i="94"/>
  <c r="E15" i="94"/>
  <c r="P15" i="94"/>
  <c r="T15" i="94"/>
  <c r="X15" i="94"/>
  <c r="J15" i="94"/>
  <c r="L15" i="94"/>
  <c r="M15" i="94"/>
  <c r="N15" i="94"/>
  <c r="V15" i="94"/>
  <c r="O15" i="93"/>
  <c r="M15" i="93"/>
  <c r="H15" i="93"/>
  <c r="T15" i="93"/>
  <c r="E15" i="93"/>
  <c r="I15" i="93"/>
  <c r="L17" i="402"/>
  <c r="S15" i="93"/>
  <c r="N15" i="93"/>
  <c r="G15" i="93"/>
  <c r="L15" i="93"/>
  <c r="W15" i="93"/>
  <c r="F15" i="93"/>
  <c r="C15" i="93"/>
  <c r="P15" i="93"/>
  <c r="D15" i="93"/>
  <c r="K15" i="93"/>
  <c r="O19" i="121"/>
  <c r="J27" i="92"/>
  <c r="G16" i="402"/>
  <c r="H27" i="92"/>
  <c r="M27" i="92"/>
  <c r="G27" i="92"/>
  <c r="D27" i="92"/>
  <c r="T27" i="92"/>
  <c r="V27" i="92"/>
  <c r="O27" i="92"/>
  <c r="P27" i="92"/>
  <c r="E27" i="92"/>
  <c r="U27" i="92"/>
  <c r="I27" i="92"/>
  <c r="X27" i="92"/>
  <c r="R27" i="92"/>
  <c r="L27" i="92"/>
  <c r="N27" i="92"/>
  <c r="C27" i="92"/>
  <c r="F27" i="92"/>
  <c r="K27" i="92"/>
  <c r="G15" i="402"/>
  <c r="P25" i="92"/>
  <c r="N25" i="92"/>
  <c r="O25" i="92"/>
  <c r="H25" i="92"/>
  <c r="K25" i="92"/>
  <c r="G25" i="92"/>
  <c r="D25" i="92"/>
  <c r="L25" i="92"/>
  <c r="M25" i="92"/>
  <c r="E25" i="92"/>
  <c r="I25" i="92"/>
  <c r="C25" i="92"/>
  <c r="J25" i="92"/>
  <c r="F25" i="92"/>
  <c r="N19" i="92"/>
  <c r="L19" i="92"/>
  <c r="G19" i="92"/>
  <c r="J19" i="92"/>
  <c r="P19" i="92"/>
  <c r="I19" i="92"/>
  <c r="D19" i="92"/>
  <c r="K19" i="92"/>
  <c r="M19" i="92"/>
  <c r="C19" i="92"/>
  <c r="E19" i="92"/>
  <c r="O19" i="92"/>
  <c r="H19" i="92"/>
  <c r="G12" i="402"/>
  <c r="E13" i="94"/>
  <c r="M13" i="94"/>
  <c r="W13" i="94"/>
  <c r="S13" i="94"/>
  <c r="T13" i="94"/>
  <c r="U13" i="94"/>
  <c r="P13" i="93"/>
  <c r="L11" i="402"/>
  <c r="K11" i="402" s="1"/>
  <c r="V17" i="92"/>
  <c r="O17" i="92"/>
  <c r="G17" i="92"/>
  <c r="F17" i="92"/>
  <c r="D17" i="92"/>
  <c r="H17" i="92"/>
  <c r="G19" i="121"/>
  <c r="N17" i="92"/>
  <c r="J17" i="92"/>
  <c r="P17" i="92"/>
  <c r="M17" i="92"/>
  <c r="X17" i="92"/>
  <c r="G11" i="402"/>
  <c r="F11" i="402" s="1"/>
  <c r="C17" i="92"/>
  <c r="K17" i="92"/>
  <c r="E17" i="92"/>
  <c r="I17" i="92"/>
  <c r="D13" i="122"/>
  <c r="K19" i="121"/>
  <c r="P13" i="92"/>
  <c r="F13" i="92"/>
  <c r="J13" i="92"/>
  <c r="C13" i="92"/>
  <c r="I13" i="92"/>
  <c r="H13" i="92"/>
  <c r="F11" i="94"/>
  <c r="W11" i="94"/>
  <c r="T11" i="94"/>
  <c r="L11" i="94"/>
  <c r="M11" i="94"/>
  <c r="E11" i="94"/>
  <c r="D11" i="94"/>
  <c r="X11" i="94"/>
  <c r="J11" i="94"/>
  <c r="V11" i="94"/>
  <c r="H11" i="94"/>
  <c r="G11" i="94"/>
  <c r="U11" i="94"/>
  <c r="Q8" i="402"/>
  <c r="I11" i="94"/>
  <c r="N11" i="94"/>
  <c r="K11" i="94"/>
  <c r="F11" i="93"/>
  <c r="P11" i="93"/>
  <c r="O11" i="93"/>
  <c r="J11" i="93"/>
  <c r="H11" i="93"/>
  <c r="K11" i="93"/>
  <c r="C11" i="93"/>
  <c r="N11" i="93"/>
  <c r="D11" i="93"/>
  <c r="E11" i="93"/>
  <c r="G11" i="93"/>
  <c r="M11" i="93"/>
  <c r="X11" i="93"/>
  <c r="R11" i="93"/>
  <c r="W11" i="93"/>
  <c r="U10" i="122"/>
  <c r="L11" i="93"/>
  <c r="I11" i="93"/>
  <c r="K8" i="402"/>
  <c r="H8" i="402"/>
  <c r="I8" i="402" s="1"/>
  <c r="F19" i="121"/>
  <c r="E19" i="121"/>
  <c r="L19" i="121"/>
  <c r="I19" i="121"/>
  <c r="G8" i="402"/>
  <c r="N11" i="92"/>
  <c r="E11" i="92"/>
  <c r="K11" i="92"/>
  <c r="L11" i="92"/>
  <c r="F11" i="92"/>
  <c r="H11" i="92"/>
  <c r="W11" i="92"/>
  <c r="J11" i="92"/>
  <c r="S11" i="92"/>
  <c r="G11" i="92"/>
  <c r="T11" i="92"/>
  <c r="M11" i="92"/>
  <c r="D11" i="92"/>
  <c r="O11" i="92"/>
  <c r="R11" i="92"/>
  <c r="I11" i="92"/>
  <c r="U11" i="92"/>
  <c r="P11" i="92"/>
  <c r="X11" i="92"/>
  <c r="C11" i="92"/>
  <c r="A2" i="343"/>
  <c r="U2" i="342"/>
  <c r="K13" i="122"/>
  <c r="D19" i="121"/>
  <c r="Q10" i="125"/>
  <c r="J19" i="121"/>
  <c r="U14" i="121"/>
  <c r="U19" i="92"/>
  <c r="R25" i="92"/>
  <c r="R17" i="121"/>
  <c r="R17" i="92"/>
  <c r="R13" i="121"/>
  <c r="S25" i="92"/>
  <c r="S17" i="121"/>
  <c r="S17" i="92"/>
  <c r="S13" i="121"/>
  <c r="T25" i="92"/>
  <c r="T17" i="121"/>
  <c r="T17" i="92"/>
  <c r="T13" i="121"/>
  <c r="U25" i="92"/>
  <c r="U17" i="121"/>
  <c r="U17" i="92"/>
  <c r="U13" i="121"/>
  <c r="V25" i="92"/>
  <c r="V13" i="121"/>
  <c r="V11" i="121"/>
  <c r="V13" i="92"/>
  <c r="W17" i="121"/>
  <c r="W25" i="92"/>
  <c r="W17" i="92"/>
  <c r="W11" i="121"/>
  <c r="W13" i="92"/>
  <c r="X25" i="92"/>
  <c r="X17" i="121"/>
  <c r="R15" i="93"/>
  <c r="R12" i="122"/>
  <c r="R13" i="93"/>
  <c r="T12" i="122"/>
  <c r="T13" i="93"/>
  <c r="U13" i="93"/>
  <c r="V15" i="93"/>
  <c r="V12" i="122"/>
  <c r="W12" i="122"/>
  <c r="W13" i="93"/>
  <c r="V17" i="121"/>
  <c r="W13" i="121"/>
  <c r="U12" i="122"/>
  <c r="S12" i="122"/>
  <c r="V13" i="93"/>
  <c r="V10" i="121"/>
  <c r="V11" i="92"/>
  <c r="X15" i="93"/>
  <c r="R11" i="94"/>
  <c r="R10" i="124"/>
  <c r="I17" i="125" l="1"/>
  <c r="M17" i="125"/>
  <c r="Q13" i="125"/>
  <c r="V15" i="402"/>
  <c r="U15" i="402" s="1"/>
  <c r="F15" i="402"/>
  <c r="H17" i="402"/>
  <c r="I17" i="402" s="1"/>
  <c r="K17" i="402"/>
  <c r="U17" i="125"/>
  <c r="W30" i="125"/>
  <c r="O12" i="123"/>
  <c r="O11" i="123"/>
  <c r="E17" i="125"/>
  <c r="O17" i="125"/>
  <c r="D17" i="125"/>
  <c r="L17" i="125"/>
  <c r="G17" i="125"/>
  <c r="K17" i="125"/>
  <c r="H17" i="125"/>
  <c r="Q30" i="125"/>
  <c r="P17" i="123" s="1"/>
  <c r="O8" i="123"/>
  <c r="Q27" i="125"/>
  <c r="O17" i="123"/>
  <c r="F17" i="125"/>
  <c r="T17" i="125"/>
  <c r="W17" i="125"/>
  <c r="V30" i="125"/>
  <c r="T30" i="125"/>
  <c r="X30" i="125"/>
  <c r="S17" i="125"/>
  <c r="O15" i="123"/>
  <c r="R30" i="125"/>
  <c r="S30" i="125"/>
  <c r="K21" i="125"/>
  <c r="G21" i="125"/>
  <c r="H21" i="125"/>
  <c r="F21" i="125"/>
  <c r="N21" i="125"/>
  <c r="E21" i="125"/>
  <c r="I21" i="125"/>
  <c r="M21" i="125"/>
  <c r="J21" i="125"/>
  <c r="X21" i="125"/>
  <c r="O21" i="125"/>
  <c r="C21" i="125"/>
  <c r="V8" i="402"/>
  <c r="U8" i="402" s="1"/>
  <c r="D21" i="125"/>
  <c r="I20" i="123"/>
  <c r="F20" i="123"/>
  <c r="E18" i="123"/>
  <c r="V17" i="402"/>
  <c r="U17" i="402" s="1"/>
  <c r="F12" i="402"/>
  <c r="V12" i="402"/>
  <c r="U12" i="402" s="1"/>
  <c r="F9" i="402"/>
  <c r="V9" i="402"/>
  <c r="U9" i="402" s="1"/>
  <c r="C16" i="402"/>
  <c r="D16" i="402" s="1"/>
  <c r="F16" i="402"/>
  <c r="V16" i="402"/>
  <c r="U16" i="402" s="1"/>
  <c r="V11" i="402"/>
  <c r="U11" i="402" s="1"/>
  <c r="V21" i="125"/>
  <c r="R21" i="125"/>
  <c r="W21" i="125"/>
  <c r="T21" i="125"/>
  <c r="U21" i="125"/>
  <c r="S21" i="125"/>
  <c r="T25" i="125"/>
  <c r="W25" i="125"/>
  <c r="I19" i="125"/>
  <c r="F19" i="125"/>
  <c r="T19" i="125"/>
  <c r="C19" i="125"/>
  <c r="AS13" i="122"/>
  <c r="V13" i="122" s="1"/>
  <c r="C9" i="402"/>
  <c r="R9" i="402" s="1"/>
  <c r="L18" i="123"/>
  <c r="N18" i="123" s="1"/>
  <c r="U13" i="124"/>
  <c r="X25" i="125"/>
  <c r="U25" i="125"/>
  <c r="S25" i="125"/>
  <c r="V25" i="125"/>
  <c r="R25" i="125"/>
  <c r="Q18" i="402"/>
  <c r="P18" i="402" s="1"/>
  <c r="X13" i="122"/>
  <c r="X19" i="121"/>
  <c r="AO13" i="124"/>
  <c r="R13" i="124" s="1"/>
  <c r="AQ13" i="124"/>
  <c r="T13" i="124" s="1"/>
  <c r="AU13" i="124"/>
  <c r="X13" i="124" s="1"/>
  <c r="AS13" i="124"/>
  <c r="V13" i="124" s="1"/>
  <c r="AT13" i="124"/>
  <c r="W13" i="124" s="1"/>
  <c r="AP13" i="124"/>
  <c r="S13" i="124" s="1"/>
  <c r="L18" i="402"/>
  <c r="K18" i="402" s="1"/>
  <c r="H11" i="402"/>
  <c r="I11" i="402" s="1"/>
  <c r="M11" i="402"/>
  <c r="N11" i="402" s="1"/>
  <c r="G18" i="402"/>
  <c r="F18" i="402" s="1"/>
  <c r="N19" i="125"/>
  <c r="K11" i="125"/>
  <c r="Q15" i="94"/>
  <c r="W19" i="125"/>
  <c r="R19" i="125"/>
  <c r="V19" i="125"/>
  <c r="J19" i="125"/>
  <c r="M19" i="125"/>
  <c r="D19" i="125"/>
  <c r="O19" i="125"/>
  <c r="S19" i="125"/>
  <c r="G19" i="125"/>
  <c r="P19" i="125"/>
  <c r="U19" i="125"/>
  <c r="K19" i="125"/>
  <c r="E19" i="125"/>
  <c r="L19" i="125"/>
  <c r="Q13" i="93"/>
  <c r="L29" i="125"/>
  <c r="Q15" i="93"/>
  <c r="R17" i="402"/>
  <c r="Q27" i="92"/>
  <c r="Q25" i="92"/>
  <c r="C15" i="402"/>
  <c r="R15" i="402" s="1"/>
  <c r="S15" i="402" s="1"/>
  <c r="Q19" i="92"/>
  <c r="C12" i="402"/>
  <c r="R12" i="402" s="1"/>
  <c r="Q13" i="94"/>
  <c r="T13" i="122"/>
  <c r="M29" i="125"/>
  <c r="K29" i="125"/>
  <c r="D29" i="125"/>
  <c r="N29" i="125"/>
  <c r="O29" i="125"/>
  <c r="J29" i="125"/>
  <c r="U29" i="125"/>
  <c r="T29" i="125"/>
  <c r="H29" i="125"/>
  <c r="C29" i="125"/>
  <c r="V29" i="125"/>
  <c r="W29" i="125"/>
  <c r="S29" i="125"/>
  <c r="R29" i="125"/>
  <c r="I29" i="125"/>
  <c r="X29" i="125"/>
  <c r="G29" i="125"/>
  <c r="F29" i="125"/>
  <c r="E29" i="125"/>
  <c r="Q17" i="92"/>
  <c r="R19" i="121"/>
  <c r="C11" i="402"/>
  <c r="W19" i="121"/>
  <c r="U19" i="121"/>
  <c r="M25" i="125"/>
  <c r="F25" i="125"/>
  <c r="E25" i="125"/>
  <c r="D25" i="125"/>
  <c r="J25" i="125"/>
  <c r="O25" i="125"/>
  <c r="G25" i="125"/>
  <c r="L25" i="125"/>
  <c r="H25" i="125"/>
  <c r="N25" i="125"/>
  <c r="C25" i="125"/>
  <c r="K25" i="125"/>
  <c r="P25" i="125"/>
  <c r="I25" i="125"/>
  <c r="Q13" i="92"/>
  <c r="V19" i="121"/>
  <c r="Q11" i="94"/>
  <c r="P8" i="402"/>
  <c r="M8" i="402"/>
  <c r="N8" i="402" s="1"/>
  <c r="Q11" i="93"/>
  <c r="Q11" i="92"/>
  <c r="C15" i="125"/>
  <c r="E15" i="125"/>
  <c r="F15" i="125"/>
  <c r="I15" i="125"/>
  <c r="P15" i="125"/>
  <c r="T15" i="125"/>
  <c r="H15" i="125"/>
  <c r="X15" i="125"/>
  <c r="L15" i="125"/>
  <c r="J15" i="125"/>
  <c r="K15" i="125"/>
  <c r="S15" i="125"/>
  <c r="D15" i="125"/>
  <c r="O15" i="125"/>
  <c r="N15" i="125"/>
  <c r="W15" i="125"/>
  <c r="U15" i="125"/>
  <c r="M15" i="125"/>
  <c r="G15" i="125"/>
  <c r="F8" i="402"/>
  <c r="C8" i="402"/>
  <c r="G17" i="94"/>
  <c r="W17" i="94"/>
  <c r="I17" i="94"/>
  <c r="P17" i="94"/>
  <c r="T17" i="94"/>
  <c r="O17" i="94"/>
  <c r="J17" i="94"/>
  <c r="D17" i="94"/>
  <c r="R17" i="94"/>
  <c r="U2" i="343"/>
  <c r="A2" i="344"/>
  <c r="A2" i="345" s="1"/>
  <c r="A2" i="415" s="1"/>
  <c r="A2" i="354" s="1"/>
  <c r="H17" i="93"/>
  <c r="M17" i="93"/>
  <c r="E17" i="93"/>
  <c r="R13" i="122"/>
  <c r="D17" i="93"/>
  <c r="L17" i="93"/>
  <c r="U13" i="122"/>
  <c r="T11" i="125"/>
  <c r="R11" i="125"/>
  <c r="V11" i="125"/>
  <c r="U11" i="125"/>
  <c r="W11" i="125"/>
  <c r="X11" i="125"/>
  <c r="S11" i="125"/>
  <c r="F11" i="125"/>
  <c r="G11" i="125"/>
  <c r="O11" i="125"/>
  <c r="J11" i="125"/>
  <c r="D11" i="125"/>
  <c r="C11" i="125"/>
  <c r="M11" i="125"/>
  <c r="H11" i="125"/>
  <c r="I11" i="125"/>
  <c r="L11" i="125"/>
  <c r="E11" i="125"/>
  <c r="P11" i="125"/>
  <c r="N11" i="125"/>
  <c r="S19" i="121"/>
  <c r="T19" i="121"/>
  <c r="S13" i="122"/>
  <c r="W13" i="122"/>
  <c r="N29" i="92"/>
  <c r="D29" i="92"/>
  <c r="Q13" i="124"/>
  <c r="L17" i="94"/>
  <c r="E17" i="94"/>
  <c r="C17" i="94"/>
  <c r="H17" i="94"/>
  <c r="V17" i="94"/>
  <c r="U17" i="94"/>
  <c r="F17" i="94"/>
  <c r="M17" i="94"/>
  <c r="S17" i="94"/>
  <c r="K17" i="94"/>
  <c r="P17" i="93"/>
  <c r="G17" i="93"/>
  <c r="O17" i="93"/>
  <c r="U17" i="93"/>
  <c r="V29" i="92"/>
  <c r="X17" i="94"/>
  <c r="K29" i="92"/>
  <c r="Q13" i="122"/>
  <c r="F17" i="93"/>
  <c r="J17" i="93"/>
  <c r="S17" i="93"/>
  <c r="W17" i="93"/>
  <c r="T17" i="93"/>
  <c r="N17" i="93"/>
  <c r="G29" i="92"/>
  <c r="X17" i="93"/>
  <c r="R17" i="93"/>
  <c r="Q19" i="121"/>
  <c r="I29" i="92"/>
  <c r="M29" i="92"/>
  <c r="P29" i="92"/>
  <c r="U29" i="92"/>
  <c r="T29" i="92"/>
  <c r="E29" i="92"/>
  <c r="H29" i="92"/>
  <c r="L29" i="92"/>
  <c r="S29" i="92"/>
  <c r="W29" i="92"/>
  <c r="R29" i="92"/>
  <c r="K17" i="93"/>
  <c r="X29" i="92"/>
  <c r="I17" i="93"/>
  <c r="V15" i="125"/>
  <c r="V17" i="93"/>
  <c r="F29" i="92"/>
  <c r="X19" i="125"/>
  <c r="R15" i="125"/>
  <c r="O29" i="92"/>
  <c r="J29" i="92"/>
  <c r="Q17" i="125" l="1"/>
  <c r="P14" i="123"/>
  <c r="P13" i="123"/>
  <c r="P10" i="123"/>
  <c r="P15" i="123"/>
  <c r="P16" i="123"/>
  <c r="P9" i="123"/>
  <c r="P8" i="123"/>
  <c r="P11" i="123"/>
  <c r="P12" i="123"/>
  <c r="S17" i="402"/>
  <c r="R8" i="402"/>
  <c r="S8" i="402" s="1"/>
  <c r="R16" i="402"/>
  <c r="S16" i="402" s="1"/>
  <c r="S9" i="402"/>
  <c r="M18" i="402"/>
  <c r="N18" i="402" s="1"/>
  <c r="H18" i="402"/>
  <c r="I18" i="402" s="1"/>
  <c r="C18" i="402"/>
  <c r="D18" i="402" s="1"/>
  <c r="S12" i="402"/>
  <c r="R11" i="402"/>
  <c r="S11" i="402" s="1"/>
  <c r="Q10" i="123"/>
  <c r="Q11" i="123"/>
  <c r="Q13" i="123"/>
  <c r="Q17" i="123"/>
  <c r="Q8" i="123"/>
  <c r="Q12" i="123"/>
  <c r="Q15" i="123"/>
  <c r="Q9" i="123"/>
  <c r="Q14" i="123"/>
  <c r="Q16" i="123"/>
  <c r="D9" i="402"/>
  <c r="Q18" i="123"/>
  <c r="V18" i="402"/>
  <c r="U18" i="402" s="1"/>
  <c r="Q19" i="125"/>
  <c r="D15" i="402"/>
  <c r="D12" i="402"/>
  <c r="Q29" i="125"/>
  <c r="D11" i="402"/>
  <c r="Q25" i="125"/>
  <c r="Q15" i="125"/>
  <c r="D8" i="402"/>
  <c r="U2" i="344"/>
  <c r="Q11" i="125"/>
  <c r="N31" i="125"/>
  <c r="Q17" i="93"/>
  <c r="Q29" i="92"/>
  <c r="X31" i="125"/>
  <c r="R31" i="125"/>
  <c r="Q17" i="94"/>
  <c r="F31" i="125"/>
  <c r="W31" i="125"/>
  <c r="M31" i="125"/>
  <c r="C31" i="125"/>
  <c r="D31" i="125"/>
  <c r="T31" i="125"/>
  <c r="V31" i="125"/>
  <c r="K31" i="125"/>
  <c r="P31" i="125"/>
  <c r="O31" i="125"/>
  <c r="S31" i="125"/>
  <c r="G31" i="125"/>
  <c r="P18" i="123"/>
  <c r="O18" i="123"/>
  <c r="H31" i="125"/>
  <c r="L31" i="125"/>
  <c r="I31" i="125"/>
  <c r="E31" i="125"/>
  <c r="U31" i="125"/>
  <c r="J31" i="125"/>
  <c r="R18" i="402" l="1"/>
  <c r="S18" i="402" s="1"/>
  <c r="R13" i="123"/>
  <c r="R14" i="123"/>
  <c r="R10" i="123"/>
  <c r="R11" i="123"/>
  <c r="R16" i="123"/>
  <c r="R12" i="123"/>
  <c r="R8" i="123"/>
  <c r="R17" i="123"/>
  <c r="R9" i="123"/>
  <c r="R15" i="123"/>
  <c r="R18" i="123"/>
  <c r="U2" i="345"/>
  <c r="Q31" i="125"/>
  <c r="U2" i="415" l="1"/>
  <c r="A2" i="355" l="1"/>
  <c r="U2" i="354"/>
  <c r="U2" i="355" l="1"/>
  <c r="A2" i="356"/>
  <c r="A2" i="357" s="1"/>
  <c r="A2" i="420" s="1"/>
  <c r="U2" i="356" l="1"/>
  <c r="U2" i="357" l="1"/>
  <c r="U2" i="420" l="1"/>
  <c r="A2" i="422"/>
  <c r="A2" i="363" l="1"/>
  <c r="A2" i="366" s="1"/>
  <c r="A2" i="376" s="1"/>
  <c r="U2" i="422"/>
  <c r="U2" i="363" l="1"/>
  <c r="A2" i="377" l="1"/>
  <c r="A2" i="92" s="1"/>
  <c r="U2" i="376"/>
  <c r="U2" i="377" l="1"/>
  <c r="X2" i="92" l="1"/>
  <c r="A2" i="93"/>
  <c r="X2" i="93" l="1"/>
  <c r="A2" i="94"/>
  <c r="A2" i="125" l="1"/>
  <c r="X2" i="94"/>
  <c r="X2" i="125" l="1"/>
  <c r="A2" i="123"/>
  <c r="R2" i="123" l="1"/>
  <c r="A2" i="121"/>
  <c r="X2" i="121" l="1"/>
  <c r="A2" i="122"/>
  <c r="A2" i="124" l="1"/>
  <c r="X2" i="122"/>
  <c r="A2" i="402" l="1"/>
  <c r="A2" i="194" s="1"/>
  <c r="X2" i="124"/>
  <c r="V2" i="402" l="1"/>
  <c r="J2" i="194" l="1"/>
  <c r="U2" i="366"/>
</calcChain>
</file>

<file path=xl/sharedStrings.xml><?xml version="1.0" encoding="utf-8"?>
<sst xmlns="http://schemas.openxmlformats.org/spreadsheetml/2006/main" count="4842" uniqueCount="304">
  <si>
    <t>Suma pasażerów w kursach w poszczególnych przedziałach czasowych</t>
  </si>
  <si>
    <t xml:space="preserve"> Rozkład: powszedni</t>
  </si>
  <si>
    <t>Przedziały 1,5 godzinne</t>
  </si>
  <si>
    <t>Kier. A+B</t>
  </si>
  <si>
    <t>od</t>
  </si>
  <si>
    <t>Parametry kursu</t>
  </si>
  <si>
    <t>Liczba pasażerów w kursie</t>
  </si>
  <si>
    <t>Liczba pasażerów w kursach</t>
  </si>
  <si>
    <t>Godz. odj. wg rozkł.</t>
  </si>
  <si>
    <t>Wariant trasy</t>
  </si>
  <si>
    <t>Długość kursu</t>
  </si>
  <si>
    <t>suma</t>
  </si>
  <si>
    <t>na 1 km</t>
  </si>
  <si>
    <t>Maksymalne napełnienie</t>
  </si>
  <si>
    <t>maksymalne napełnienie</t>
  </si>
  <si>
    <t>do</t>
  </si>
  <si>
    <t>Km liniowe</t>
  </si>
  <si>
    <t>Km dojazd.</t>
  </si>
  <si>
    <t>miejsce</t>
  </si>
  <si>
    <t>osób</t>
  </si>
  <si>
    <t>km liniowe</t>
  </si>
  <si>
    <t>km dojazd.</t>
  </si>
  <si>
    <t xml:space="preserve"> Razem wszystkie kursy:</t>
  </si>
  <si>
    <t>x</t>
  </si>
  <si>
    <t xml:space="preserve"> Rozkład: sobotni</t>
  </si>
  <si>
    <t xml:space="preserve"> Rozkład: niedzielny</t>
  </si>
  <si>
    <t xml:space="preserve"> Wartości maksymalne:</t>
  </si>
  <si>
    <t>Przedziały 3 godzinne</t>
  </si>
  <si>
    <t xml:space="preserve"> Kursy na linii:</t>
  </si>
  <si>
    <t>Kursy w kierunku A</t>
  </si>
  <si>
    <t>Kursy w kierunku B</t>
  </si>
  <si>
    <t>Liczba pasażerów na 1 km w poszczególnych przedziałach czasowych</t>
  </si>
  <si>
    <t>Linia</t>
  </si>
  <si>
    <t>Suma pasażerów w kursach w poszczególnych przedziałach czasowych - dzień powszedni</t>
  </si>
  <si>
    <t>Suma przez cały dzień</t>
  </si>
  <si>
    <t>Śred- nia dzien- na</t>
  </si>
  <si>
    <t>Liczba pasażerów na 1 km w poszczególnych przedziałach czasowych - dzień powszedni</t>
  </si>
  <si>
    <t>Średnia - sieć</t>
  </si>
  <si>
    <t>Suma pasażerów w kursach w poszczególnych przedziałach czasowych - sobota</t>
  </si>
  <si>
    <t>Liczba pasażerów na 1 km w poszczególnych przedziałach czasowych - sobota</t>
  </si>
  <si>
    <t>Suma pasażerów w kursach w poszczególnych przedziałach czasowych - niedziela</t>
  </si>
  <si>
    <t>Liczba pasażerów na 1 km w poszczególnych przedziałach czasowych - niedziela</t>
  </si>
  <si>
    <t>Suma pasażerów w kursach w poszczególnych przedziałach czasowych - przeciętny miesiąc</t>
  </si>
  <si>
    <t>Suma pór doby</t>
  </si>
  <si>
    <t>Sobota</t>
  </si>
  <si>
    <t>Niedziela</t>
  </si>
  <si>
    <t>Przeciętny miesiąc</t>
  </si>
  <si>
    <t>Liczba wozokilometrów i udział w przewozach dla poszczególnych linii</t>
  </si>
  <si>
    <t>Typ taboru</t>
  </si>
  <si>
    <t>Symbol</t>
  </si>
  <si>
    <t>Ścisk</t>
  </si>
  <si>
    <t>Przekroczenie zdolności przewozowej</t>
  </si>
  <si>
    <t>Drastyczne przekroczenie zdolności przewozowej</t>
  </si>
  <si>
    <t>Wielkości napełnień granicznych</t>
  </si>
  <si>
    <t>Opis typu taboru</t>
  </si>
  <si>
    <t>A</t>
  </si>
  <si>
    <t>B</t>
  </si>
  <si>
    <t>Stan - typ 1</t>
  </si>
  <si>
    <t>Lp.</t>
  </si>
  <si>
    <t>Stan - typ 2</t>
  </si>
  <si>
    <t>Stan - typ 3</t>
  </si>
  <si>
    <t>Stan - typ 4</t>
  </si>
  <si>
    <t>Stan - typ 5</t>
  </si>
  <si>
    <t>Stan - typ 6</t>
  </si>
  <si>
    <t>Stan - typ 7</t>
  </si>
  <si>
    <t>Stan - typ 8</t>
  </si>
  <si>
    <t>Km doj. i techn.:</t>
  </si>
  <si>
    <t>Suma km na linii:</t>
  </si>
  <si>
    <t>Udział linii</t>
  </si>
  <si>
    <t>Razem sieć</t>
  </si>
  <si>
    <t>Suma - sieć</t>
  </si>
  <si>
    <t>SN</t>
  </si>
  <si>
    <t>-</t>
  </si>
  <si>
    <t>Dzień powszedni</t>
  </si>
  <si>
    <t xml:space="preserve"> </t>
  </si>
  <si>
    <t>Liczba pasaż. ogółem</t>
  </si>
  <si>
    <t>l. osób</t>
  </si>
  <si>
    <t>%</t>
  </si>
  <si>
    <t>linia nie funkcjonuje</t>
  </si>
  <si>
    <t xml:space="preserve">Typy eksploatowanego taboru </t>
  </si>
  <si>
    <t>KN-3</t>
  </si>
  <si>
    <t>KN-1</t>
  </si>
  <si>
    <t>KN-2</t>
  </si>
  <si>
    <r>
      <t xml:space="preserve">Reprezentowane marki i typy pojazdów 
</t>
    </r>
    <r>
      <rPr>
        <sz val="10"/>
        <rFont val="Tahoma"/>
        <family val="2"/>
        <charset val="238"/>
      </rPr>
      <t>wraz z numerami inwentarzowymi pojazdów eksploatowanych podczas badań marketingowych</t>
    </r>
  </si>
  <si>
    <t>Dzień  powszedni</t>
  </si>
  <si>
    <t>Pasażero- wie / km (m-c)</t>
  </si>
  <si>
    <t>w tym dojazdowe i techniczne</t>
  </si>
  <si>
    <t>w przewo- zach pasa- żerów</t>
  </si>
  <si>
    <t>w km</t>
  </si>
  <si>
    <t>w prze- wozach / w km</t>
  </si>
  <si>
    <t>km</t>
  </si>
  <si>
    <t>Wyniki badań wielkości popytu na usługi komunikacji miejskiej w Ostródzie - jesień 2016 r.</t>
  </si>
  <si>
    <t>ZKM &gt; Górka</t>
  </si>
  <si>
    <t>Morliny &gt; ZKM</t>
  </si>
  <si>
    <t>Osiedle Młodych &gt; ZKM</t>
  </si>
  <si>
    <t>Osiedle Młodych &gt; Blaszak &gt; ZKM</t>
  </si>
  <si>
    <t>ZKM &gt; Idzbark</t>
  </si>
  <si>
    <t>Osiedle Młodych &gt; Idzbark</t>
  </si>
  <si>
    <t>Kursy w kierunku A: Morliny &gt; ZKM &gt; Idzbark</t>
  </si>
  <si>
    <t>Kursy w kierunku B: Idzbark &gt; ZKM &gt; Morliny</t>
  </si>
  <si>
    <t>Morliny</t>
  </si>
  <si>
    <t>Przepompownia</t>
  </si>
  <si>
    <t>PKP</t>
  </si>
  <si>
    <t>Grunwaldzka II</t>
  </si>
  <si>
    <t>DEC</t>
  </si>
  <si>
    <t>GS/ZKM</t>
  </si>
  <si>
    <t>Osiedle Młodych</t>
  </si>
  <si>
    <t>Kaufland</t>
  </si>
  <si>
    <t>Jana Pawła II</t>
  </si>
  <si>
    <t>Górka &gt; Morliny</t>
  </si>
  <si>
    <t>ZKM &gt; Osiedle Młodych</t>
  </si>
  <si>
    <t>ZKM &gt; Morliny</t>
  </si>
  <si>
    <t>Idzbark &gt; Morliny</t>
  </si>
  <si>
    <t>Idzbark &gt; Osiedle Młodych</t>
  </si>
  <si>
    <t>Jaracza</t>
  </si>
  <si>
    <t>Ośrodek</t>
  </si>
  <si>
    <t>Pasaż</t>
  </si>
  <si>
    <t>Grunwaldzka LO</t>
  </si>
  <si>
    <t>Tyrowo &gt; Kajkowo</t>
  </si>
  <si>
    <t>Morliny &gt; ZKM &gt; Górka</t>
  </si>
  <si>
    <t>Osiedle Młodych &gt; Blaszak &gt; Polna</t>
  </si>
  <si>
    <t>Osiedle Młodych &gt; Blaszak &gt; Kajkowo</t>
  </si>
  <si>
    <t>Tyrowo &gt; Blaszak &gt; Idzbark</t>
  </si>
  <si>
    <t>Osiedle Młodych &gt; Blaszak &gt; Górka</t>
  </si>
  <si>
    <t>Morliny &gt; Polna</t>
  </si>
  <si>
    <t>Morliny &gt; Blaszak &gt; ZKM</t>
  </si>
  <si>
    <t>Morliny &gt; Blaszak &gt; Idzbark</t>
  </si>
  <si>
    <t>Tyrowo &gt; Blaszak &gt; Kajkowo</t>
  </si>
  <si>
    <t>Osiedle Młodych &gt; Kajkowo</t>
  </si>
  <si>
    <t>Morliny &gt; Blaszak &gt; Kajkowo</t>
  </si>
  <si>
    <t>Morliny &gt; Idzbark</t>
  </si>
  <si>
    <t>Osiedle Młodych &gt; Polna</t>
  </si>
  <si>
    <t>Przychodnia</t>
  </si>
  <si>
    <t>Kajkowo &gt; Morliny</t>
  </si>
  <si>
    <t>Górka &gt; Osiedle Młodych</t>
  </si>
  <si>
    <t>ZKM &gt; Kajkowo &gt; Tyrowo</t>
  </si>
  <si>
    <t>Górka &gt; Kajkowo &gt; Morliny</t>
  </si>
  <si>
    <t>Polna &gt; Osiedle Młodych</t>
  </si>
  <si>
    <t>Idzbark &gt; Kajkowo &gt; Tyrowo</t>
  </si>
  <si>
    <t>Polna &gt; Chrobrego &gt; Tyrowo</t>
  </si>
  <si>
    <t>Kajkowo &gt; Chrobrego &gt; Tyrowo</t>
  </si>
  <si>
    <t>Polna &gt; Chrobrego &gt; Osiedle Młodych</t>
  </si>
  <si>
    <t>Kajkowo &gt; Chrobrego &gt; Osiedle Młodych</t>
  </si>
  <si>
    <t>Kajkowo &gt; Chrobrego &gt; Morliny</t>
  </si>
  <si>
    <t>Polna &gt; Chrobrego &gt; Morliny</t>
  </si>
  <si>
    <t>Idzbark &gt; Kajkowo &gt; Polna &gt;Tyrowo</t>
  </si>
  <si>
    <t>Chrobrego Przedszkole</t>
  </si>
  <si>
    <t>Kętrzyńskiego</t>
  </si>
  <si>
    <t>Kursy w kierunku A: Tyrowo &gt; Morliny &gt; ZKM &gt; Polna &gt; Idzbark</t>
  </si>
  <si>
    <t>Kursy w kierunku B: Idzbark &gt; Polna &gt; ZKM &gt; Morliny &gt; Tyrowo</t>
  </si>
  <si>
    <t>Działki</t>
  </si>
  <si>
    <t>Blaszak</t>
  </si>
  <si>
    <t>Lecznica</t>
  </si>
  <si>
    <t>1D</t>
  </si>
  <si>
    <t>Kursy w kierunku A: Idzbark &gt; ZKM &gt; Osiedle Młodych &gt; Morliny</t>
  </si>
  <si>
    <t>Kursy w kierunku B: Morliny &gt; Osiedle Młodych &gt; Wałdowo &gt; ZKM &gt; Idzbark</t>
  </si>
  <si>
    <t>Idzbark &gt; Oczyszczalnia</t>
  </si>
  <si>
    <t>Idzbark &gt; Gimnazjum</t>
  </si>
  <si>
    <t>Idzbark &gt; ZKM</t>
  </si>
  <si>
    <t>Idzbark &gt; Wałdowo</t>
  </si>
  <si>
    <t>Górka</t>
  </si>
  <si>
    <t>Biedronka</t>
  </si>
  <si>
    <t>Oczyszczalnia &gt; Idzbark</t>
  </si>
  <si>
    <t>DEC &gt; ZKM</t>
  </si>
  <si>
    <t>Wałdowo &gt; ZKM</t>
  </si>
  <si>
    <t>Grunwaldzka I</t>
  </si>
  <si>
    <t>Krzyż</t>
  </si>
  <si>
    <t>Kursy w kierunku A: Polna &gt; Kajkowo &gt; Osiedle Młodych</t>
  </si>
  <si>
    <t>Kursy w kierunku B: Osiedle Młodych &gt; Kajkowo &gt; Polna</t>
  </si>
  <si>
    <t>Kajkowo &gt; Osiedle Młodych</t>
  </si>
  <si>
    <t>Polna &gt; Morliny</t>
  </si>
  <si>
    <t>Kajkowo</t>
  </si>
  <si>
    <t>Morliny &gt; Kajkowo</t>
  </si>
  <si>
    <t>Morliny &gt; Gimnazjum &gt; Kajkowo</t>
  </si>
  <si>
    <t>Nad Jarem &gt; Międzylesie</t>
  </si>
  <si>
    <t>Nad Jarem &gt; Cmentarz &gt; Międzylesie</t>
  </si>
  <si>
    <t>Nad Jarem &gt; Warlity Wielkie</t>
  </si>
  <si>
    <t>ZKM &gt; Międzylesie</t>
  </si>
  <si>
    <t>Nad Jarem &gt; Nowosiółki &gt; Warlity Wielkie</t>
  </si>
  <si>
    <t>ZKM &gt; Nowosiółki &gt; Warlity Wielkie</t>
  </si>
  <si>
    <t>Chopina</t>
  </si>
  <si>
    <t>Zamek</t>
  </si>
  <si>
    <t>Kładka</t>
  </si>
  <si>
    <t>Hotel</t>
  </si>
  <si>
    <t>Międzylesie &gt; Nad Jarem</t>
  </si>
  <si>
    <t>Warlity Wielkie &gt; Cmentarz &gt; ZKM</t>
  </si>
  <si>
    <t>Warlity Wielkie &gt; Nad Jarem</t>
  </si>
  <si>
    <t>Warlity Wielkie &gt; ZKM</t>
  </si>
  <si>
    <t>Międzylesie &gt; ZKM</t>
  </si>
  <si>
    <t>Młyn</t>
  </si>
  <si>
    <t>Klon</t>
  </si>
  <si>
    <t>Poczta</t>
  </si>
  <si>
    <t>Mrongowiusza</t>
  </si>
  <si>
    <t>Kochanowskiego</t>
  </si>
  <si>
    <t>Wałdowo &gt; Warlity Wielkie</t>
  </si>
  <si>
    <t>ZKM &gt; PKP/PKS</t>
  </si>
  <si>
    <t>PKP/PKS &gt; Międzylesie</t>
  </si>
  <si>
    <t>Wałdowo &gt; Międzylesie</t>
  </si>
  <si>
    <t>Wałdowo &gt; Cmentarz &gt; Międzylesie</t>
  </si>
  <si>
    <t>PKP/PKS &gt; Warlity Wielkie</t>
  </si>
  <si>
    <t>Stadion</t>
  </si>
  <si>
    <t>Urząd Miejski</t>
  </si>
  <si>
    <t>Wałdowo Pętla</t>
  </si>
  <si>
    <t>PKP/PKS &gt; Wałdowo</t>
  </si>
  <si>
    <t>Międzylesie &gt; Wałdowo</t>
  </si>
  <si>
    <t>Międzylesie &gt; Cmentarz &gt; Wałdowo</t>
  </si>
  <si>
    <t>Warlity Wielkie &gt; Wałdowo</t>
  </si>
  <si>
    <t>Międzylesie &gt; PKS/PKS</t>
  </si>
  <si>
    <t>Warlity Wielkie &gt; Osiedle Leśne &gt; PKP/PKS</t>
  </si>
  <si>
    <t>Międzylesie</t>
  </si>
  <si>
    <t>Cmentarz</t>
  </si>
  <si>
    <t>SP Nr 5</t>
  </si>
  <si>
    <t>Świerkowa</t>
  </si>
  <si>
    <t>Cmentarz Pętla</t>
  </si>
  <si>
    <t>Kursy w kierunku A: Chrobrego Kościół &gt; Międzylesie &gt; Warlity Wielkie</t>
  </si>
  <si>
    <t>Kursy w kierunku B: Warlity Wielkie &gt; Międzylesie &gt; Chrobrego Kościół</t>
  </si>
  <si>
    <t>Chrobrego Kościół &gt; Warlity Wielkie</t>
  </si>
  <si>
    <t>Kursy w kierunku A: Wałdowo &gt; Międzylesie &gt; Warlity Wielkie</t>
  </si>
  <si>
    <t>Kursy w kierunku B: Warlity Wielkie &gt; Międzylesie &gt; Wałdowo</t>
  </si>
  <si>
    <t>Kursy w kierunku A: Nad Jarem &gt; Międzylesie &gt; Warlity Wielkie</t>
  </si>
  <si>
    <t>Kursy w kierunku B: Warlity Wielkie &gt; Międzylesie &gt; Nad Jarem</t>
  </si>
  <si>
    <t>ZKM &gt; Stocznia &gt; Warlity Wielkie</t>
  </si>
  <si>
    <t>Chrobrego Kościół &gt; Międzylesie</t>
  </si>
  <si>
    <t>Chrobrego Kościół &gt; Cmentarz &gt; Os. Leśne</t>
  </si>
  <si>
    <t>ZKM &gt; Os. Leśne &gt; Warlity Wielkie</t>
  </si>
  <si>
    <t>Międzylesie &gt; Chrobrego Kościół</t>
  </si>
  <si>
    <t>Warlity &gt; Os. Leśne &gt; Pieniężnego &gt; Chrobrego</t>
  </si>
  <si>
    <t>Międzylesie &gt; PKP &gt; Chrobrego Kościół</t>
  </si>
  <si>
    <t>Warlity Wielkie &gt; PKP &gt; ZKM</t>
  </si>
  <si>
    <t>Osiedle Leśne &gt; Chrobrego Kościół</t>
  </si>
  <si>
    <t>Międzylesie &gt; Cmentarz &gt; Chrobrego Kościół</t>
  </si>
  <si>
    <t>Warlity Wielkie &gt; Chrobrego Kościół</t>
  </si>
  <si>
    <t>Międzylesie &gt; Stocznia &gt; Chrobrego Kościół</t>
  </si>
  <si>
    <t>Przejazd</t>
  </si>
  <si>
    <t>Kursy w kierunku A: ZKM &gt; Wałdowo</t>
  </si>
  <si>
    <t>Kursy w kierunku B: Wałdowo &gt; ZKM</t>
  </si>
  <si>
    <t>ZKM &gt; Wałdowo</t>
  </si>
  <si>
    <t>ZKM &gt; SP Nr 2 &gt; Wałdowo</t>
  </si>
  <si>
    <t>ZKM</t>
  </si>
  <si>
    <t>Wałdowo &gt; Urząd Skarbowy &gt; ZKM</t>
  </si>
  <si>
    <t>Graniczna</t>
  </si>
  <si>
    <t>Kursy w kierunku A: ZKM &gt; Tyrowo</t>
  </si>
  <si>
    <t>Kursy w kierunku B: Tyrowo &gt; ZKM</t>
  </si>
  <si>
    <t>ZKM &gt; Tyrowo</t>
  </si>
  <si>
    <t>Tyrowo &gt; ZKM</t>
  </si>
  <si>
    <t>Baza PKP</t>
  </si>
  <si>
    <t>Most</t>
  </si>
  <si>
    <t>Kursy w kierunku A: Osiedle Nad Jarem &gt; Wałdowo</t>
  </si>
  <si>
    <t>Kursy w kierunku B: Wałdowo &gt; Osiedle Nad Jarem</t>
  </si>
  <si>
    <t>Osiedle Nad Jarem &gt; Wałdowo</t>
  </si>
  <si>
    <t>Stępowskiego</t>
  </si>
  <si>
    <t>Wałdowo &gt; Osiedle Nad Jarem</t>
  </si>
  <si>
    <t>Wałdowo &gt; Gimnazjum Nr 2 &gt; Os. Nad Jarem</t>
  </si>
  <si>
    <t>Kursy w kierunku A: Polna / Kajkowo / Os. Nad Jarem &gt; Os. Młodych / Morliny &gt; Tyrowo</t>
  </si>
  <si>
    <t>Kursy w kierunku B: Tyrowo / Morliny &gt; Os. Młodych &gt; Od. Nad Jarem / Kajkowo / Polna</t>
  </si>
  <si>
    <t>ZKM &gt; Kajkowo</t>
  </si>
  <si>
    <t>Kajkowo &gt; Os. Nad Jarem &gt; Morliny</t>
  </si>
  <si>
    <t>Kajkowo &gt; ZKM</t>
  </si>
  <si>
    <t>ZKM &gt; Osiedle Nad Jarem</t>
  </si>
  <si>
    <t>Osiedle Nad Jarem &gt; Tyrowo</t>
  </si>
  <si>
    <t>Osiedle Nad Jarem &gt; Osiedle Młodych</t>
  </si>
  <si>
    <t>Osiedle Nad Jarem &gt; Chrobrego &gt; Morliny</t>
  </si>
  <si>
    <t>Os. Nad Jarem &gt; Chrobrego &gt; Os. Młodych</t>
  </si>
  <si>
    <t>Osiedle Nad Jarem &gt; Chrobrego &gt; Tyrowo</t>
  </si>
  <si>
    <t>Osiedle Młodych &gt; Osiedle Nad Jarem</t>
  </si>
  <si>
    <t>Os. Młodych &gt; Chrobrego &gt; Os. Nad Jarem</t>
  </si>
  <si>
    <t>Morliny &gt; Chrobrego &gt; ZKM</t>
  </si>
  <si>
    <t>Tyrowo &gt; Chrobrego &gt; Osiedle Nad Jarem</t>
  </si>
  <si>
    <t>Tyrowo &gt; Chrobrego &gt; ZKM</t>
  </si>
  <si>
    <t>Osiedle Młodych &gt; Chrobrego &gt; ZKM</t>
  </si>
  <si>
    <t>Kursy w kierunku A: Osiedle Nad Jarem &gt; Wałdowo / Międzylesie</t>
  </si>
  <si>
    <t>Kursy w kierunku B: Wałdowo / Międzylesie &gt; Osiedle Nad Jarem</t>
  </si>
  <si>
    <t>PKP &gt; Międzylesie</t>
  </si>
  <si>
    <t>Osiedle Nad Jarem &gt; Warlity Wielkie</t>
  </si>
  <si>
    <t>PKP &gt; Wałdowo</t>
  </si>
  <si>
    <t>Osiedle Nad Jarem &gt; Międzylesie</t>
  </si>
  <si>
    <t>Osiedle Nad Jarem &gt; Cmentarz &gt; Międzylesie</t>
  </si>
  <si>
    <t>Chrobrego Kościół</t>
  </si>
  <si>
    <t>Wałdowo &gt; Dworzec PKP</t>
  </si>
  <si>
    <t>Międzylesie &gt; Osiedle Nad Jarem</t>
  </si>
  <si>
    <t>Warlity Wielkie &gt; Dworzec PKP</t>
  </si>
  <si>
    <t>Międzylesie &gt; Cmentarz &gt; Osiedle Nad Jarem</t>
  </si>
  <si>
    <t>Os. Nad Jarem &gt; Os. Leśne &gt; Międzylesie</t>
  </si>
  <si>
    <t>Parkowa</t>
  </si>
  <si>
    <t>Szpital</t>
  </si>
  <si>
    <t>Sumik</t>
  </si>
  <si>
    <t>Chrobrego I</t>
  </si>
  <si>
    <t>Grunwladzka I</t>
  </si>
  <si>
    <t>Grunwladzka II</t>
  </si>
  <si>
    <t>autobus standardowy niskopodłogowy
lub niskowejściowy</t>
  </si>
  <si>
    <t>MN</t>
  </si>
  <si>
    <t>Minibus niskopodłogowy</t>
  </si>
  <si>
    <t>Neoplan N4411 (155, 156)</t>
  </si>
  <si>
    <t>Mercedes-Benz/Cuby, Sprinter 519 CDI (174)</t>
  </si>
  <si>
    <t>MAN 12.220 HOCL-NL / UNVI Urbis 2.4 (224)</t>
  </si>
  <si>
    <t>MAN NM223 (198)</t>
  </si>
  <si>
    <t>MAN NL263 (140, 204)
MAN EL283 (136, 143, 144, 227)</t>
  </si>
  <si>
    <t>Przejazdy w rozróżnieniu na realizowane w granicach Ostródy i pozamiejskie</t>
  </si>
  <si>
    <t>przejazdy w granicach Ostródy</t>
  </si>
  <si>
    <t>przejazdy
poza Ostródę
lub poza
Ostródą</t>
  </si>
  <si>
    <t>midibus niskopodłogowy o małej pojemności - 54 pasażerów</t>
  </si>
  <si>
    <t>midibus niskopodłogowy o średniej pojemności - 67 pasażerów</t>
  </si>
  <si>
    <t>midibus niskopodłogowy o dużej pojemności - 80 pasażerów</t>
  </si>
  <si>
    <t>km
na linii
łącznie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</si>
</sst>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"/>
    <numFmt numFmtId="166" formatCode="0.0%"/>
    <numFmt numFmtId="167" formatCode="#,##0.000"/>
    <numFmt numFmtId="168" formatCode="#,##0.0"/>
  </numFmts>
  <fonts count="27" x14ac:knownFonts="1">
    <font>
      <sz val="10"/>
      <name val="Arial CE"/>
      <charset val="238"/>
    </font>
    <font>
      <sz val="10"/>
      <name val="Tahoma"/>
      <family val="2"/>
    </font>
    <font>
      <b/>
      <sz val="10"/>
      <color indexed="44"/>
      <name val="Tahoma"/>
      <family val="2"/>
    </font>
    <font>
      <b/>
      <sz val="16"/>
      <name val="Tahoma"/>
      <family val="2"/>
    </font>
    <font>
      <b/>
      <sz val="14"/>
      <name val="Tahoma"/>
      <family val="2"/>
    </font>
    <font>
      <sz val="14"/>
      <name val="Tahoma"/>
      <family val="2"/>
    </font>
    <font>
      <sz val="10"/>
      <color indexed="42"/>
      <name val="Tahoma"/>
      <family val="2"/>
    </font>
    <font>
      <b/>
      <sz val="10"/>
      <name val="Tahoma"/>
      <family val="2"/>
    </font>
    <font>
      <b/>
      <sz val="15"/>
      <name val="Tahoma"/>
      <family val="2"/>
    </font>
    <font>
      <b/>
      <sz val="12"/>
      <name val="Tahoma"/>
      <family val="2"/>
    </font>
    <font>
      <sz val="12"/>
      <name val="Tahoma"/>
      <family val="2"/>
    </font>
    <font>
      <sz val="12"/>
      <color indexed="42"/>
      <name val="Tahoma"/>
      <family val="2"/>
    </font>
    <font>
      <sz val="8"/>
      <name val="Tahoma"/>
      <family val="2"/>
    </font>
    <font>
      <b/>
      <sz val="10"/>
      <name val="Tahoma"/>
      <family val="2"/>
      <charset val="238"/>
    </font>
    <font>
      <sz val="8"/>
      <name val="Arial CE"/>
      <family val="2"/>
      <charset val="238"/>
    </font>
    <font>
      <sz val="10"/>
      <name val="Tahoma"/>
      <family val="2"/>
      <charset val="238"/>
    </font>
    <font>
      <b/>
      <sz val="10"/>
      <color indexed="9"/>
      <name val="Tahoma"/>
      <family val="2"/>
      <charset val="238"/>
    </font>
    <font>
      <b/>
      <sz val="16"/>
      <name val="Tahoma"/>
      <family val="2"/>
      <charset val="238"/>
    </font>
    <font>
      <sz val="9"/>
      <name val="Tahoma"/>
      <family val="2"/>
    </font>
    <font>
      <b/>
      <sz val="11"/>
      <name val="Tahoma"/>
      <family val="2"/>
    </font>
    <font>
      <b/>
      <sz val="12"/>
      <name val="Tahoma"/>
      <family val="2"/>
      <charset val="238"/>
    </font>
    <font>
      <b/>
      <sz val="12"/>
      <color indexed="9"/>
      <name val="Tahoma"/>
      <family val="2"/>
      <charset val="238"/>
    </font>
    <font>
      <b/>
      <sz val="9"/>
      <name val="Tahoma"/>
      <family val="2"/>
    </font>
    <font>
      <b/>
      <sz val="9"/>
      <name val="Tahoma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8"/>
      <color rgb="FF555555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2"/>
      </left>
      <right style="thin">
        <color indexed="44"/>
      </right>
      <top style="medium">
        <color indexed="12"/>
      </top>
      <bottom style="medium">
        <color indexed="12"/>
      </bottom>
      <diagonal/>
    </border>
    <border>
      <left style="thin">
        <color indexed="44"/>
      </left>
      <right style="thin">
        <color indexed="44"/>
      </right>
      <top style="medium">
        <color indexed="12"/>
      </top>
      <bottom style="medium">
        <color indexed="12"/>
      </bottom>
      <diagonal/>
    </border>
    <border>
      <left/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medium">
        <color indexed="17"/>
      </left>
      <right style="thin">
        <color indexed="44"/>
      </right>
      <top style="medium">
        <color indexed="17"/>
      </top>
      <bottom style="medium">
        <color indexed="17"/>
      </bottom>
      <diagonal/>
    </border>
    <border>
      <left/>
      <right/>
      <top style="medium">
        <color indexed="17"/>
      </top>
      <bottom style="medium">
        <color indexed="17"/>
      </bottom>
      <diagonal/>
    </border>
    <border>
      <left/>
      <right style="medium">
        <color indexed="17"/>
      </right>
      <top style="medium">
        <color indexed="17"/>
      </top>
      <bottom style="medium">
        <color indexed="17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12"/>
      </left>
      <right style="thin">
        <color indexed="12"/>
      </right>
      <top style="medium">
        <color indexed="12"/>
      </top>
      <bottom/>
      <diagonal/>
    </border>
    <border>
      <left style="thin">
        <color indexed="12"/>
      </left>
      <right style="thin">
        <color indexed="12"/>
      </right>
      <top style="medium">
        <color indexed="12"/>
      </top>
      <bottom/>
      <diagonal/>
    </border>
    <border>
      <left style="thin">
        <color indexed="12"/>
      </left>
      <right style="medium">
        <color indexed="12"/>
      </right>
      <top style="medium">
        <color indexed="12"/>
      </top>
      <bottom/>
      <diagonal/>
    </border>
    <border>
      <left style="medium">
        <color indexed="17"/>
      </left>
      <right style="thin">
        <color indexed="17"/>
      </right>
      <top style="medium">
        <color indexed="17"/>
      </top>
      <bottom/>
      <diagonal/>
    </border>
    <border>
      <left style="thin">
        <color indexed="17"/>
      </left>
      <right style="thin">
        <color indexed="17"/>
      </right>
      <top style="medium">
        <color indexed="17"/>
      </top>
      <bottom/>
      <diagonal/>
    </border>
    <border>
      <left style="thin">
        <color indexed="17"/>
      </left>
      <right style="medium">
        <color indexed="17"/>
      </right>
      <top style="medium">
        <color indexed="17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12"/>
      </left>
      <right style="thin">
        <color indexed="12"/>
      </right>
      <top/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12"/>
      </left>
      <right style="medium">
        <color indexed="12"/>
      </right>
      <top/>
      <bottom/>
      <diagonal/>
    </border>
    <border>
      <left style="medium">
        <color indexed="17"/>
      </left>
      <right style="thin">
        <color indexed="17"/>
      </right>
      <top/>
      <bottom/>
      <diagonal/>
    </border>
    <border>
      <left style="thin">
        <color indexed="17"/>
      </left>
      <right style="thin">
        <color indexed="17"/>
      </right>
      <top/>
      <bottom/>
      <diagonal/>
    </border>
    <border>
      <left style="thin">
        <color indexed="17"/>
      </left>
      <right style="medium">
        <color indexed="17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12"/>
      </left>
      <right style="thin">
        <color indexed="12"/>
      </right>
      <top/>
      <bottom style="medium">
        <color indexed="12"/>
      </bottom>
      <diagonal/>
    </border>
    <border>
      <left style="thin">
        <color indexed="12"/>
      </left>
      <right style="thin">
        <color indexed="12"/>
      </right>
      <top/>
      <bottom style="medium">
        <color indexed="12"/>
      </bottom>
      <diagonal/>
    </border>
    <border>
      <left style="thin">
        <color indexed="12"/>
      </left>
      <right style="medium">
        <color indexed="12"/>
      </right>
      <top/>
      <bottom style="medium">
        <color indexed="12"/>
      </bottom>
      <diagonal/>
    </border>
    <border>
      <left style="medium">
        <color indexed="17"/>
      </left>
      <right style="thin">
        <color indexed="17"/>
      </right>
      <top/>
      <bottom style="medium">
        <color indexed="17"/>
      </bottom>
      <diagonal/>
    </border>
    <border>
      <left style="thin">
        <color indexed="17"/>
      </left>
      <right style="thin">
        <color indexed="17"/>
      </right>
      <top/>
      <bottom style="medium">
        <color indexed="17"/>
      </bottom>
      <diagonal/>
    </border>
    <border>
      <left style="thin">
        <color indexed="17"/>
      </left>
      <right style="medium">
        <color indexed="17"/>
      </right>
      <top/>
      <bottom style="medium">
        <color indexed="1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12"/>
      </left>
      <right style="thin">
        <color indexed="12"/>
      </right>
      <top/>
      <bottom style="thin">
        <color indexed="1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thin">
        <color indexed="12"/>
      </left>
      <right style="medium">
        <color indexed="12"/>
      </right>
      <top/>
      <bottom style="thin">
        <color indexed="12"/>
      </bottom>
      <diagonal/>
    </border>
    <border>
      <left style="medium">
        <color indexed="17"/>
      </left>
      <right style="thin">
        <color indexed="17"/>
      </right>
      <top style="medium">
        <color indexed="17"/>
      </top>
      <bottom style="thin">
        <color indexed="17"/>
      </bottom>
      <diagonal/>
    </border>
    <border>
      <left style="thin">
        <color indexed="17"/>
      </left>
      <right style="thin">
        <color indexed="17"/>
      </right>
      <top style="medium">
        <color indexed="17"/>
      </top>
      <bottom style="thin">
        <color indexed="17"/>
      </bottom>
      <diagonal/>
    </border>
    <border>
      <left style="thin">
        <color indexed="17"/>
      </left>
      <right style="medium">
        <color indexed="17"/>
      </right>
      <top style="medium">
        <color indexed="17"/>
      </top>
      <bottom style="thin">
        <color indexed="17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medium">
        <color indexed="12"/>
      </right>
      <top style="thin">
        <color indexed="12"/>
      </top>
      <bottom style="thin">
        <color indexed="12"/>
      </bottom>
      <diagonal/>
    </border>
    <border>
      <left style="medium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thin">
        <color indexed="17"/>
      </left>
      <right style="medium">
        <color indexed="17"/>
      </right>
      <top style="thin">
        <color indexed="17"/>
      </top>
      <bottom style="thin">
        <color indexed="17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12"/>
      </left>
      <right style="thin">
        <color indexed="12"/>
      </right>
      <top style="thin">
        <color indexed="12"/>
      </top>
      <bottom style="medium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medium">
        <color indexed="12"/>
      </bottom>
      <diagonal/>
    </border>
    <border>
      <left style="thin">
        <color indexed="12"/>
      </left>
      <right style="medium">
        <color indexed="12"/>
      </right>
      <top style="thin">
        <color indexed="12"/>
      </top>
      <bottom style="medium">
        <color indexed="12"/>
      </bottom>
      <diagonal/>
    </border>
    <border>
      <left style="medium">
        <color indexed="17"/>
      </left>
      <right style="thin">
        <color indexed="17"/>
      </right>
      <top style="thin">
        <color indexed="17"/>
      </top>
      <bottom style="medium">
        <color indexed="17"/>
      </bottom>
      <diagonal/>
    </border>
    <border>
      <left style="thin">
        <color indexed="17"/>
      </left>
      <right style="thin">
        <color indexed="17"/>
      </right>
      <top style="thin">
        <color indexed="17"/>
      </top>
      <bottom style="medium">
        <color indexed="17"/>
      </bottom>
      <diagonal/>
    </border>
    <border>
      <left style="thin">
        <color indexed="17"/>
      </left>
      <right style="medium">
        <color indexed="17"/>
      </right>
      <top style="thin">
        <color indexed="17"/>
      </top>
      <bottom style="medium">
        <color indexed="17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2"/>
      </left>
      <right style="thin">
        <color indexed="12"/>
      </right>
      <top style="medium">
        <color indexed="12"/>
      </top>
      <bottom style="medium">
        <color indexed="12"/>
      </bottom>
      <diagonal/>
    </border>
    <border>
      <left style="thin">
        <color indexed="12"/>
      </left>
      <right style="thin">
        <color indexed="12"/>
      </right>
      <top style="medium">
        <color indexed="12"/>
      </top>
      <bottom style="medium">
        <color indexed="12"/>
      </bottom>
      <diagonal/>
    </border>
    <border>
      <left style="thin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medium">
        <color indexed="17"/>
      </left>
      <right style="thin">
        <color indexed="17"/>
      </right>
      <top style="medium">
        <color indexed="17"/>
      </top>
      <bottom style="medium">
        <color indexed="17"/>
      </bottom>
      <diagonal/>
    </border>
    <border>
      <left style="thin">
        <color indexed="17"/>
      </left>
      <right style="thin">
        <color indexed="17"/>
      </right>
      <top style="medium">
        <color indexed="17"/>
      </top>
      <bottom style="medium">
        <color indexed="17"/>
      </bottom>
      <diagonal/>
    </border>
    <border>
      <left style="thin">
        <color indexed="17"/>
      </left>
      <right style="medium">
        <color indexed="17"/>
      </right>
      <top style="medium">
        <color indexed="17"/>
      </top>
      <bottom style="medium">
        <color indexed="17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7"/>
      </left>
      <right style="thin">
        <color indexed="17"/>
      </right>
      <top/>
      <bottom style="thin">
        <color indexed="17"/>
      </bottom>
      <diagonal/>
    </border>
    <border>
      <left style="thin">
        <color indexed="17"/>
      </left>
      <right style="thin">
        <color indexed="17"/>
      </right>
      <top/>
      <bottom style="thin">
        <color indexed="17"/>
      </bottom>
      <diagonal/>
    </border>
    <border>
      <left style="thin">
        <color indexed="17"/>
      </left>
      <right style="medium">
        <color indexed="17"/>
      </right>
      <top/>
      <bottom style="thin">
        <color indexed="17"/>
      </bottom>
      <diagonal/>
    </border>
    <border>
      <left style="medium">
        <color indexed="12"/>
      </left>
      <right style="thin">
        <color indexed="17"/>
      </right>
      <top style="medium">
        <color indexed="17"/>
      </top>
      <bottom/>
      <diagonal/>
    </border>
    <border>
      <left style="medium">
        <color indexed="12"/>
      </left>
      <right style="thin">
        <color indexed="17"/>
      </right>
      <top/>
      <bottom/>
      <diagonal/>
    </border>
    <border>
      <left style="medium">
        <color indexed="12"/>
      </left>
      <right style="thin">
        <color indexed="17"/>
      </right>
      <top/>
      <bottom style="medium">
        <color indexed="17"/>
      </bottom>
      <diagonal/>
    </border>
    <border>
      <left/>
      <right style="thin">
        <color indexed="12"/>
      </right>
      <top style="medium">
        <color indexed="12"/>
      </top>
      <bottom/>
      <diagonal/>
    </border>
    <border>
      <left/>
      <right style="thin">
        <color indexed="12"/>
      </right>
      <top/>
      <bottom/>
      <diagonal/>
    </border>
    <border>
      <left/>
      <right style="thin">
        <color indexed="12"/>
      </right>
      <top/>
      <bottom style="medium">
        <color indexed="12"/>
      </bottom>
      <diagonal/>
    </border>
    <border>
      <left style="medium">
        <color indexed="12"/>
      </left>
      <right style="thin">
        <color indexed="17"/>
      </right>
      <top style="medium">
        <color indexed="17"/>
      </top>
      <bottom style="medium">
        <color indexed="17"/>
      </bottom>
      <diagonal/>
    </border>
    <border>
      <left/>
      <right style="thin">
        <color indexed="44"/>
      </right>
      <top style="medium">
        <color indexed="12"/>
      </top>
      <bottom style="medium">
        <color indexed="12"/>
      </bottom>
      <diagonal/>
    </border>
    <border>
      <left/>
      <right style="thin">
        <color indexed="12"/>
      </right>
      <top style="dotted">
        <color indexed="12"/>
      </top>
      <bottom style="medium">
        <color indexed="12"/>
      </bottom>
      <diagonal/>
    </border>
    <border>
      <left style="thin">
        <color indexed="12"/>
      </left>
      <right style="thin">
        <color indexed="12"/>
      </right>
      <top style="dotted">
        <color indexed="12"/>
      </top>
      <bottom style="medium">
        <color indexed="12"/>
      </bottom>
      <diagonal/>
    </border>
    <border>
      <left style="thin">
        <color indexed="12"/>
      </left>
      <right style="medium">
        <color indexed="12"/>
      </right>
      <top style="dotted">
        <color indexed="12"/>
      </top>
      <bottom style="medium">
        <color indexed="12"/>
      </bottom>
      <diagonal/>
    </border>
    <border>
      <left style="medium">
        <color indexed="12"/>
      </left>
      <right style="medium">
        <color indexed="12"/>
      </right>
      <top style="dotted">
        <color indexed="12"/>
      </top>
      <bottom style="medium">
        <color indexed="12"/>
      </bottom>
      <diagonal/>
    </border>
    <border>
      <left style="medium">
        <color indexed="12"/>
      </left>
      <right style="thin">
        <color indexed="17"/>
      </right>
      <top style="dotted">
        <color indexed="17"/>
      </top>
      <bottom style="medium">
        <color indexed="17"/>
      </bottom>
      <diagonal/>
    </border>
    <border>
      <left style="thin">
        <color indexed="17"/>
      </left>
      <right style="thin">
        <color indexed="17"/>
      </right>
      <top style="dotted">
        <color indexed="17"/>
      </top>
      <bottom style="medium">
        <color indexed="17"/>
      </bottom>
      <diagonal/>
    </border>
    <border>
      <left style="thin">
        <color indexed="17"/>
      </left>
      <right style="medium">
        <color indexed="17"/>
      </right>
      <top style="dotted">
        <color indexed="17"/>
      </top>
      <bottom style="medium">
        <color indexed="17"/>
      </bottom>
      <diagonal/>
    </border>
    <border>
      <left/>
      <right style="thin">
        <color indexed="12"/>
      </right>
      <top style="dotted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dotted">
        <color indexed="12"/>
      </top>
      <bottom style="thin">
        <color indexed="12"/>
      </bottom>
      <diagonal/>
    </border>
    <border>
      <left style="thin">
        <color indexed="12"/>
      </left>
      <right style="medium">
        <color indexed="12"/>
      </right>
      <top style="dotted">
        <color indexed="12"/>
      </top>
      <bottom style="thin">
        <color indexed="12"/>
      </bottom>
      <diagonal/>
    </border>
    <border>
      <left style="medium">
        <color indexed="12"/>
      </left>
      <right style="thin">
        <color indexed="17"/>
      </right>
      <top style="dotted">
        <color indexed="17"/>
      </top>
      <bottom style="thin">
        <color indexed="17"/>
      </bottom>
      <diagonal/>
    </border>
    <border>
      <left style="thin">
        <color indexed="17"/>
      </left>
      <right style="thin">
        <color indexed="17"/>
      </right>
      <top style="dotted">
        <color indexed="17"/>
      </top>
      <bottom style="thin">
        <color indexed="17"/>
      </bottom>
      <diagonal/>
    </border>
    <border>
      <left style="thin">
        <color indexed="17"/>
      </left>
      <right style="medium">
        <color indexed="17"/>
      </right>
      <top style="dotted">
        <color indexed="17"/>
      </top>
      <bottom style="thin">
        <color indexed="17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dotted">
        <color indexed="12"/>
      </bottom>
      <diagonal/>
    </border>
    <border>
      <left style="medium">
        <color indexed="12"/>
      </left>
      <right style="medium">
        <color indexed="12"/>
      </right>
      <top style="dotted">
        <color indexed="12"/>
      </top>
      <bottom style="dotted">
        <color indexed="12"/>
      </bottom>
      <diagonal/>
    </border>
    <border>
      <left/>
      <right style="medium">
        <color indexed="12"/>
      </right>
      <top style="dotted">
        <color indexed="12"/>
      </top>
      <bottom style="dotted">
        <color indexed="12"/>
      </bottom>
      <diagonal/>
    </border>
    <border>
      <left style="medium">
        <color indexed="17"/>
      </left>
      <right style="thin">
        <color indexed="17"/>
      </right>
      <top style="dotted">
        <color indexed="12"/>
      </top>
      <bottom style="dotted">
        <color indexed="12"/>
      </bottom>
      <diagonal/>
    </border>
    <border>
      <left style="thin">
        <color indexed="17"/>
      </left>
      <right style="thin">
        <color indexed="17"/>
      </right>
      <top style="dotted">
        <color indexed="12"/>
      </top>
      <bottom style="dotted">
        <color indexed="12"/>
      </bottom>
      <diagonal/>
    </border>
    <border>
      <left style="thin">
        <color indexed="17"/>
      </left>
      <right style="medium">
        <color indexed="17"/>
      </right>
      <top style="dotted">
        <color indexed="12"/>
      </top>
      <bottom style="dotted">
        <color indexed="12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medium">
        <color indexed="12"/>
      </left>
      <right style="medium">
        <color indexed="12"/>
      </right>
      <top style="dotted">
        <color indexed="1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17"/>
      </left>
      <right style="medium">
        <color indexed="17"/>
      </right>
      <top style="medium">
        <color indexed="17"/>
      </top>
      <bottom style="medium">
        <color indexed="17"/>
      </bottom>
      <diagonal/>
    </border>
    <border>
      <left style="medium">
        <color indexed="17"/>
      </left>
      <right style="medium">
        <color indexed="17"/>
      </right>
      <top/>
      <bottom style="thin">
        <color indexed="17"/>
      </bottom>
      <diagonal/>
    </border>
    <border>
      <left style="medium">
        <color indexed="17"/>
      </left>
      <right style="medium">
        <color indexed="17"/>
      </right>
      <top style="thin">
        <color indexed="17"/>
      </top>
      <bottom style="thin">
        <color indexed="17"/>
      </bottom>
      <diagonal/>
    </border>
    <border>
      <left style="medium">
        <color indexed="17"/>
      </left>
      <right style="medium">
        <color indexed="17"/>
      </right>
      <top style="thin">
        <color indexed="17"/>
      </top>
      <bottom style="medium">
        <color indexed="17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12"/>
      </right>
      <top style="thin">
        <color indexed="64"/>
      </top>
      <bottom style="thin">
        <color indexed="64"/>
      </bottom>
      <diagonal/>
    </border>
    <border>
      <left style="medium">
        <color indexed="12"/>
      </left>
      <right style="medium">
        <color indexed="12"/>
      </right>
      <top/>
      <bottom style="dotted">
        <color indexed="1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12"/>
      </right>
      <top style="thin">
        <color indexed="12"/>
      </top>
      <bottom style="dotted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dotted">
        <color indexed="12"/>
      </bottom>
      <diagonal/>
    </border>
    <border>
      <left style="thin">
        <color indexed="12"/>
      </left>
      <right style="medium">
        <color indexed="12"/>
      </right>
      <top style="thin">
        <color indexed="12"/>
      </top>
      <bottom style="dotted">
        <color indexed="12"/>
      </bottom>
      <diagonal/>
    </border>
    <border>
      <left style="medium">
        <color indexed="12"/>
      </left>
      <right style="medium">
        <color indexed="12"/>
      </right>
      <top style="thin">
        <color indexed="12"/>
      </top>
      <bottom style="dotted">
        <color indexed="12"/>
      </bottom>
      <diagonal/>
    </border>
    <border>
      <left style="medium">
        <color indexed="12"/>
      </left>
      <right style="thin">
        <color indexed="17"/>
      </right>
      <top style="thin">
        <color indexed="17"/>
      </top>
      <bottom style="dotted">
        <color indexed="17"/>
      </bottom>
      <diagonal/>
    </border>
    <border>
      <left style="thin">
        <color indexed="17"/>
      </left>
      <right style="thin">
        <color indexed="17"/>
      </right>
      <top style="thin">
        <color indexed="17"/>
      </top>
      <bottom style="dotted">
        <color indexed="17"/>
      </bottom>
      <diagonal/>
    </border>
    <border>
      <left style="thin">
        <color indexed="17"/>
      </left>
      <right style="medium">
        <color indexed="17"/>
      </right>
      <top style="thin">
        <color indexed="17"/>
      </top>
      <bottom style="dotted">
        <color indexed="17"/>
      </bottom>
      <diagonal/>
    </border>
    <border>
      <left style="medium">
        <color indexed="12"/>
      </left>
      <right style="thin">
        <color indexed="12"/>
      </right>
      <top style="medium">
        <color indexed="12"/>
      </top>
      <bottom style="dotted">
        <color indexed="12"/>
      </bottom>
      <diagonal/>
    </border>
    <border>
      <left style="thin">
        <color indexed="12"/>
      </left>
      <right style="thin">
        <color indexed="12"/>
      </right>
      <top style="medium">
        <color indexed="12"/>
      </top>
      <bottom style="dotted">
        <color indexed="12"/>
      </bottom>
      <diagonal/>
    </border>
    <border>
      <left style="thin">
        <color indexed="12"/>
      </left>
      <right style="medium">
        <color indexed="12"/>
      </right>
      <top style="medium">
        <color indexed="12"/>
      </top>
      <bottom style="dotted">
        <color indexed="12"/>
      </bottom>
      <diagonal/>
    </border>
    <border>
      <left style="medium">
        <color indexed="12"/>
      </left>
      <right style="thin">
        <color indexed="17"/>
      </right>
      <top style="medium">
        <color indexed="17"/>
      </top>
      <bottom style="dotted">
        <color indexed="17"/>
      </bottom>
      <diagonal/>
    </border>
    <border>
      <left style="thin">
        <color indexed="17"/>
      </left>
      <right style="thin">
        <color indexed="17"/>
      </right>
      <top style="medium">
        <color indexed="17"/>
      </top>
      <bottom style="dotted">
        <color indexed="17"/>
      </bottom>
      <diagonal/>
    </border>
    <border>
      <left style="thin">
        <color indexed="17"/>
      </left>
      <right style="medium">
        <color indexed="17"/>
      </right>
      <top style="medium">
        <color indexed="17"/>
      </top>
      <bottom style="dotted">
        <color indexed="17"/>
      </bottom>
      <diagonal/>
    </border>
    <border>
      <left style="medium">
        <color indexed="12"/>
      </left>
      <right style="thin">
        <color indexed="12"/>
      </right>
      <top style="dotted">
        <color indexed="12"/>
      </top>
      <bottom style="dotted">
        <color indexed="12"/>
      </bottom>
      <diagonal/>
    </border>
    <border>
      <left style="medium">
        <color indexed="12"/>
      </left>
      <right style="medium">
        <color indexed="12"/>
      </right>
      <top/>
      <bottom/>
      <diagonal/>
    </border>
    <border>
      <left style="thin">
        <color indexed="12"/>
      </left>
      <right style="thin">
        <color indexed="12"/>
      </right>
      <top style="dotted">
        <color indexed="12"/>
      </top>
      <bottom style="dotted">
        <color indexed="12"/>
      </bottom>
      <diagonal/>
    </border>
    <border>
      <left style="thin">
        <color indexed="12"/>
      </left>
      <right style="medium">
        <color indexed="12"/>
      </right>
      <top style="dotted">
        <color indexed="12"/>
      </top>
      <bottom style="dotted">
        <color indexed="12"/>
      </bottom>
      <diagonal/>
    </border>
    <border>
      <left style="medium">
        <color indexed="12"/>
      </left>
      <right style="thin">
        <color indexed="12"/>
      </right>
      <top/>
      <bottom style="dotted">
        <color indexed="12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12"/>
      </left>
      <right style="medium">
        <color indexed="12"/>
      </right>
      <top style="thin">
        <color indexed="12"/>
      </top>
      <bottom/>
      <diagonal/>
    </border>
    <border>
      <left style="medium">
        <color indexed="12"/>
      </left>
      <right style="medium">
        <color indexed="12"/>
      </right>
      <top/>
      <bottom style="thin">
        <color indexed="12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/>
      <diagonal/>
    </border>
    <border>
      <left style="medium">
        <color indexed="12"/>
      </left>
      <right style="medium">
        <color indexed="12"/>
      </right>
      <top/>
      <bottom style="medium">
        <color indexed="12"/>
      </bottom>
      <diagonal/>
    </border>
    <border>
      <left/>
      <right/>
      <top style="medium">
        <color indexed="12"/>
      </top>
      <bottom style="medium">
        <color indexed="12"/>
      </bottom>
      <diagonal/>
    </border>
    <border>
      <left style="medium">
        <color indexed="12"/>
      </left>
      <right/>
      <top style="medium">
        <color indexed="12"/>
      </top>
      <bottom/>
      <diagonal/>
    </border>
    <border>
      <left/>
      <right/>
      <top style="medium">
        <color indexed="12"/>
      </top>
      <bottom/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thin">
        <color indexed="12"/>
      </left>
      <right/>
      <top/>
      <bottom/>
      <diagonal/>
    </border>
    <border>
      <left style="thin">
        <color indexed="12"/>
      </left>
      <right/>
      <top style="thin">
        <color indexed="12"/>
      </top>
      <bottom style="medium">
        <color indexed="12"/>
      </bottom>
      <diagonal/>
    </border>
    <border>
      <left style="thin">
        <color indexed="12"/>
      </left>
      <right/>
      <top/>
      <bottom style="thin">
        <color indexed="12"/>
      </bottom>
      <diagonal/>
    </border>
    <border>
      <left/>
      <right style="thin">
        <color indexed="12"/>
      </right>
      <top/>
      <bottom style="thin">
        <color indexed="12"/>
      </bottom>
      <diagonal/>
    </border>
    <border>
      <left style="medium">
        <color indexed="12"/>
      </left>
      <right/>
      <top/>
      <bottom style="thin">
        <color indexed="12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12"/>
      </left>
      <right/>
      <top style="medium">
        <color indexed="12"/>
      </top>
      <bottom style="medium">
        <color indexed="12"/>
      </bottom>
      <diagonal/>
    </border>
    <border>
      <left style="medium">
        <color indexed="12"/>
      </left>
      <right/>
      <top style="medium">
        <color indexed="12"/>
      </top>
      <bottom style="thin">
        <color indexed="12"/>
      </bottom>
      <diagonal/>
    </border>
    <border>
      <left/>
      <right/>
      <top style="medium">
        <color indexed="12"/>
      </top>
      <bottom style="thin">
        <color indexed="12"/>
      </bottom>
      <diagonal/>
    </border>
    <border>
      <left/>
      <right style="medium">
        <color indexed="12"/>
      </right>
      <top style="medium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/>
      <bottom style="dotted">
        <color indexed="12"/>
      </bottom>
      <diagonal/>
    </border>
    <border>
      <left style="thin">
        <color indexed="12"/>
      </left>
      <right style="medium">
        <color indexed="12"/>
      </right>
      <top/>
      <bottom style="dotted">
        <color indexed="12"/>
      </bottom>
      <diagonal/>
    </border>
  </borders>
  <cellStyleXfs count="3">
    <xf numFmtId="0" fontId="0" fillId="0" borderId="0"/>
    <xf numFmtId="0" fontId="24" fillId="0" borderId="0"/>
    <xf numFmtId="0" fontId="25" fillId="0" borderId="0"/>
  </cellStyleXfs>
  <cellXfs count="528">
    <xf numFmtId="0" fontId="0" fillId="0" borderId="0" xfId="0"/>
    <xf numFmtId="0" fontId="1" fillId="0" borderId="0" xfId="0" applyFont="1"/>
    <xf numFmtId="2" fontId="2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Continuous" vertical="center" wrapText="1"/>
    </xf>
    <xf numFmtId="0" fontId="1" fillId="0" borderId="0" xfId="0" applyFont="1" applyBorder="1" applyAlignment="1">
      <alignment horizontal="centerContinuous" vertical="center" wrapText="1"/>
    </xf>
    <xf numFmtId="0" fontId="3" fillId="0" borderId="0" xfId="0" applyFont="1" applyAlignment="1">
      <alignment horizontal="centerContinuous" vertical="center"/>
    </xf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Continuous"/>
    </xf>
    <xf numFmtId="0" fontId="3" fillId="0" borderId="0" xfId="0" applyFont="1" applyAlignment="1">
      <alignment horizontal="right"/>
    </xf>
    <xf numFmtId="0" fontId="4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Continuous" vertical="center"/>
    </xf>
    <xf numFmtId="0" fontId="1" fillId="2" borderId="7" xfId="0" applyFont="1" applyFill="1" applyBorder="1" applyAlignment="1">
      <alignment horizontal="centerContinuous" vertical="center"/>
    </xf>
    <xf numFmtId="0" fontId="1" fillId="2" borderId="8" xfId="0" applyFont="1" applyFill="1" applyBorder="1" applyAlignment="1">
      <alignment horizontal="centerContinuous"/>
    </xf>
    <xf numFmtId="0" fontId="4" fillId="3" borderId="9" xfId="0" applyFont="1" applyFill="1" applyBorder="1" applyAlignment="1">
      <alignment horizontal="centerContinuous" vertical="center"/>
    </xf>
    <xf numFmtId="0" fontId="6" fillId="3" borderId="10" xfId="0" applyFont="1" applyFill="1" applyBorder="1" applyAlignment="1">
      <alignment horizontal="centerContinuous" vertical="center"/>
    </xf>
    <xf numFmtId="0" fontId="6" fillId="3" borderId="11" xfId="0" applyFont="1" applyFill="1" applyBorder="1" applyAlignment="1">
      <alignment horizontal="centerContinuous" vertical="center"/>
    </xf>
    <xf numFmtId="0" fontId="7" fillId="0" borderId="12" xfId="0" applyFont="1" applyBorder="1" applyAlignment="1">
      <alignment horizontal="centerContinuous" vertical="center" wrapText="1"/>
    </xf>
    <xf numFmtId="0" fontId="7" fillId="0" borderId="13" xfId="0" applyFont="1" applyBorder="1" applyAlignment="1">
      <alignment horizontal="centerContinuous" vertical="center" wrapText="1"/>
    </xf>
    <xf numFmtId="0" fontId="7" fillId="0" borderId="14" xfId="0" applyFont="1" applyBorder="1" applyAlignment="1">
      <alignment horizontal="centerContinuous" vertical="center" wrapText="1"/>
    </xf>
    <xf numFmtId="0" fontId="7" fillId="0" borderId="15" xfId="0" applyFont="1" applyBorder="1" applyAlignment="1">
      <alignment horizontal="centerContinuous" vertical="center" wrapText="1"/>
    </xf>
    <xf numFmtId="0" fontId="7" fillId="0" borderId="16" xfId="0" applyFont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Continuous" vertical="center" wrapText="1"/>
    </xf>
    <xf numFmtId="0" fontId="1" fillId="4" borderId="23" xfId="0" applyFont="1" applyFill="1" applyBorder="1" applyAlignment="1">
      <alignment horizontal="centerContinuous" vertical="center" wrapText="1"/>
    </xf>
    <xf numFmtId="0" fontId="1" fillId="4" borderId="24" xfId="0" applyFont="1" applyFill="1" applyBorder="1" applyAlignment="1">
      <alignment horizontal="centerContinuous" vertical="center" wrapText="1"/>
    </xf>
    <xf numFmtId="0" fontId="7" fillId="5" borderId="25" xfId="0" applyFont="1" applyFill="1" applyBorder="1" applyAlignment="1">
      <alignment horizontal="centerContinuous" vertical="center" wrapText="1"/>
    </xf>
    <xf numFmtId="0" fontId="1" fillId="5" borderId="26" xfId="0" applyFont="1" applyFill="1" applyBorder="1" applyAlignment="1">
      <alignment horizontal="centerContinuous" vertical="center" wrapText="1"/>
    </xf>
    <xf numFmtId="0" fontId="1" fillId="5" borderId="25" xfId="0" applyFont="1" applyFill="1" applyBorder="1" applyAlignment="1">
      <alignment horizontal="centerContinuous" vertical="center" wrapText="1"/>
    </xf>
    <xf numFmtId="0" fontId="1" fillId="5" borderId="24" xfId="0" applyFont="1" applyFill="1" applyBorder="1" applyAlignment="1">
      <alignment horizontal="centerContinuous" vertical="center" wrapText="1"/>
    </xf>
    <xf numFmtId="0" fontId="7" fillId="4" borderId="27" xfId="0" applyFont="1" applyFill="1" applyBorder="1" applyAlignment="1">
      <alignment horizontal="centerContinuous" vertical="center" wrapText="1"/>
    </xf>
    <xf numFmtId="0" fontId="1" fillId="5" borderId="28" xfId="0" applyFont="1" applyFill="1" applyBorder="1" applyAlignment="1">
      <alignment horizontal="centerContinuous" vertical="center" wrapText="1"/>
    </xf>
    <xf numFmtId="2" fontId="7" fillId="0" borderId="29" xfId="0" applyNumberFormat="1" applyFont="1" applyBorder="1" applyAlignment="1">
      <alignment horizontal="center" vertical="center"/>
    </xf>
    <xf numFmtId="2" fontId="7" fillId="4" borderId="30" xfId="0" applyNumberFormat="1" applyFont="1" applyFill="1" applyBorder="1" applyAlignment="1">
      <alignment horizontal="center" vertical="center"/>
    </xf>
    <xf numFmtId="2" fontId="7" fillId="0" borderId="30" xfId="0" applyNumberFormat="1" applyFont="1" applyBorder="1" applyAlignment="1">
      <alignment horizontal="center" vertical="center"/>
    </xf>
    <xf numFmtId="2" fontId="7" fillId="0" borderId="30" xfId="0" applyNumberFormat="1" applyFont="1" applyFill="1" applyBorder="1" applyAlignment="1">
      <alignment horizontal="center" vertical="center"/>
    </xf>
    <xf numFmtId="2" fontId="7" fillId="0" borderId="31" xfId="0" applyNumberFormat="1" applyFont="1" applyFill="1" applyBorder="1" applyAlignment="1">
      <alignment horizontal="center" vertical="center"/>
    </xf>
    <xf numFmtId="2" fontId="7" fillId="0" borderId="32" xfId="0" applyNumberFormat="1" applyFont="1" applyFill="1" applyBorder="1" applyAlignment="1">
      <alignment horizontal="center" vertical="center"/>
    </xf>
    <xf numFmtId="2" fontId="7" fillId="3" borderId="33" xfId="0" applyNumberFormat="1" applyFont="1" applyFill="1" applyBorder="1" applyAlignment="1">
      <alignment horizontal="center" vertical="center"/>
    </xf>
    <xf numFmtId="2" fontId="7" fillId="0" borderId="33" xfId="0" applyNumberFormat="1" applyFont="1" applyFill="1" applyBorder="1" applyAlignment="1">
      <alignment horizontal="center" vertical="center"/>
    </xf>
    <xf numFmtId="2" fontId="7" fillId="0" borderId="34" xfId="0" applyNumberFormat="1" applyFont="1" applyFill="1" applyBorder="1" applyAlignment="1">
      <alignment horizontal="center" vertical="center"/>
    </xf>
    <xf numFmtId="0" fontId="1" fillId="0" borderId="27" xfId="0" applyFont="1" applyBorder="1" applyAlignment="1">
      <alignment horizontal="centerContinuous" vertical="center" wrapText="1"/>
    </xf>
    <xf numFmtId="0" fontId="1" fillId="0" borderId="35" xfId="0" applyFont="1" applyBorder="1" applyAlignment="1">
      <alignment horizontal="centerContinuous" vertical="center" wrapText="1"/>
    </xf>
    <xf numFmtId="0" fontId="1" fillId="0" borderId="35" xfId="0" applyFont="1" applyFill="1" applyBorder="1" applyAlignment="1">
      <alignment horizontal="centerContinuous" vertical="center" wrapText="1"/>
    </xf>
    <xf numFmtId="0" fontId="1" fillId="0" borderId="36" xfId="0" applyFont="1" applyBorder="1" applyAlignment="1">
      <alignment horizontal="centerContinuous" vertical="center" wrapText="1"/>
    </xf>
    <xf numFmtId="0" fontId="1" fillId="0" borderId="27" xfId="0" applyFont="1" applyFill="1" applyBorder="1" applyAlignment="1">
      <alignment horizontal="centerContinuous" vertical="center" wrapText="1"/>
    </xf>
    <xf numFmtId="0" fontId="1" fillId="0" borderId="24" xfId="0" applyFont="1" applyBorder="1" applyAlignment="1">
      <alignment horizontal="centerContinuous" vertical="center" wrapText="1"/>
    </xf>
    <xf numFmtId="0" fontId="7" fillId="0" borderId="29" xfId="0" applyFont="1" applyBorder="1" applyAlignment="1">
      <alignment horizontal="center" vertical="center"/>
    </xf>
    <xf numFmtId="0" fontId="7" fillId="4" borderId="30" xfId="0" applyFont="1" applyFill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/>
    </xf>
    <xf numFmtId="0" fontId="7" fillId="0" borderId="32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1" fillId="0" borderId="37" xfId="0" applyFont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2" fontId="7" fillId="0" borderId="39" xfId="0" applyNumberFormat="1" applyFont="1" applyFill="1" applyBorder="1" applyAlignment="1">
      <alignment horizontal="center" vertical="center" wrapText="1"/>
    </xf>
    <xf numFmtId="2" fontId="7" fillId="4" borderId="40" xfId="0" applyNumberFormat="1" applyFont="1" applyFill="1" applyBorder="1" applyAlignment="1">
      <alignment horizontal="center" vertical="center"/>
    </xf>
    <xf numFmtId="2" fontId="7" fillId="0" borderId="40" xfId="0" applyNumberFormat="1" applyFont="1" applyBorder="1" applyAlignment="1">
      <alignment horizontal="center" vertical="center"/>
    </xf>
    <xf numFmtId="2" fontId="7" fillId="0" borderId="40" xfId="0" applyNumberFormat="1" applyFont="1" applyFill="1" applyBorder="1" applyAlignment="1">
      <alignment horizontal="center" vertical="center"/>
    </xf>
    <xf numFmtId="2" fontId="7" fillId="0" borderId="41" xfId="0" applyNumberFormat="1" applyFont="1" applyFill="1" applyBorder="1" applyAlignment="1">
      <alignment horizontal="center" vertical="center"/>
    </xf>
    <xf numFmtId="2" fontId="7" fillId="0" borderId="42" xfId="0" applyNumberFormat="1" applyFont="1" applyFill="1" applyBorder="1" applyAlignment="1">
      <alignment horizontal="center" vertical="center" wrapText="1"/>
    </xf>
    <xf numFmtId="2" fontId="7" fillId="3" borderId="43" xfId="0" applyNumberFormat="1" applyFont="1" applyFill="1" applyBorder="1" applyAlignment="1">
      <alignment horizontal="center" vertical="center"/>
    </xf>
    <xf numFmtId="2" fontId="7" fillId="0" borderId="43" xfId="0" applyNumberFormat="1" applyFont="1" applyFill="1" applyBorder="1" applyAlignment="1">
      <alignment horizontal="center" vertical="center"/>
    </xf>
    <xf numFmtId="2" fontId="7" fillId="0" borderId="44" xfId="0" applyNumberFormat="1" applyFont="1" applyFill="1" applyBorder="1" applyAlignment="1">
      <alignment horizontal="center" vertical="center"/>
    </xf>
    <xf numFmtId="2" fontId="7" fillId="0" borderId="45" xfId="0" applyNumberFormat="1" applyFont="1" applyBorder="1" applyAlignment="1">
      <alignment horizontal="center" vertical="center" wrapText="1"/>
    </xf>
    <xf numFmtId="1" fontId="1" fillId="0" borderId="46" xfId="0" applyNumberFormat="1" applyFont="1" applyBorder="1" applyAlignment="1">
      <alignment horizontal="center" vertical="center" wrapText="1"/>
    </xf>
    <xf numFmtId="0" fontId="1" fillId="0" borderId="46" xfId="0" applyFont="1" applyBorder="1" applyAlignment="1">
      <alignment vertical="center" wrapText="1"/>
    </xf>
    <xf numFmtId="0" fontId="1" fillId="0" borderId="46" xfId="0" applyFont="1" applyBorder="1" applyAlignment="1">
      <alignment horizontal="center" vertical="center" wrapText="1"/>
    </xf>
    <xf numFmtId="2" fontId="7" fillId="0" borderId="46" xfId="0" applyNumberFormat="1" applyFont="1" applyBorder="1" applyAlignment="1">
      <alignment horizontal="center" vertical="center" wrapText="1"/>
    </xf>
    <xf numFmtId="0" fontId="7" fillId="3" borderId="46" xfId="0" applyFont="1" applyFill="1" applyBorder="1" applyAlignment="1">
      <alignment horizontal="center" vertical="center" wrapText="1"/>
    </xf>
    <xf numFmtId="165" fontId="7" fillId="3" borderId="47" xfId="0" applyNumberFormat="1" applyFont="1" applyFill="1" applyBorder="1" applyAlignment="1">
      <alignment horizontal="center" vertical="center" wrapText="1"/>
    </xf>
    <xf numFmtId="0" fontId="1" fillId="0" borderId="48" xfId="0" applyFont="1" applyBorder="1" applyAlignment="1">
      <alignment vertical="center"/>
    </xf>
    <xf numFmtId="0" fontId="1" fillId="4" borderId="49" xfId="0" applyFont="1" applyFill="1" applyBorder="1" applyAlignment="1">
      <alignment vertical="center"/>
    </xf>
    <xf numFmtId="0" fontId="1" fillId="0" borderId="49" xfId="0" applyFont="1" applyBorder="1" applyAlignment="1">
      <alignment vertical="center"/>
    </xf>
    <xf numFmtId="0" fontId="1" fillId="0" borderId="50" xfId="0" applyFont="1" applyBorder="1" applyAlignment="1">
      <alignment vertical="center"/>
    </xf>
    <xf numFmtId="0" fontId="1" fillId="0" borderId="51" xfId="0" applyFont="1" applyFill="1" applyBorder="1" applyAlignment="1">
      <alignment vertical="center"/>
    </xf>
    <xf numFmtId="0" fontId="1" fillId="3" borderId="52" xfId="0" applyFont="1" applyFill="1" applyBorder="1" applyAlignment="1">
      <alignment vertical="center"/>
    </xf>
    <xf numFmtId="0" fontId="1" fillId="0" borderId="52" xfId="0" applyFont="1" applyFill="1" applyBorder="1" applyAlignment="1">
      <alignment vertical="center"/>
    </xf>
    <xf numFmtId="0" fontId="1" fillId="0" borderId="53" xfId="0" applyFont="1" applyFill="1" applyBorder="1" applyAlignment="1">
      <alignment vertical="center"/>
    </xf>
    <xf numFmtId="2" fontId="7" fillId="0" borderId="54" xfId="0" applyNumberFormat="1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5" xfId="0" applyFont="1" applyBorder="1" applyAlignment="1">
      <alignment vertical="center" wrapText="1"/>
    </xf>
    <xf numFmtId="2" fontId="7" fillId="0" borderId="35" xfId="0" applyNumberFormat="1" applyFont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165" fontId="7" fillId="3" borderId="55" xfId="0" applyNumberFormat="1" applyFont="1" applyFill="1" applyBorder="1" applyAlignment="1">
      <alignment horizontal="center" vertical="center" wrapText="1"/>
    </xf>
    <xf numFmtId="0" fontId="1" fillId="0" borderId="56" xfId="0" applyFont="1" applyBorder="1" applyAlignment="1">
      <alignment vertical="center"/>
    </xf>
    <xf numFmtId="0" fontId="1" fillId="4" borderId="57" xfId="0" applyFont="1" applyFill="1" applyBorder="1" applyAlignment="1">
      <alignment vertical="center"/>
    </xf>
    <xf numFmtId="0" fontId="1" fillId="0" borderId="57" xfId="0" applyFont="1" applyBorder="1" applyAlignment="1">
      <alignment vertical="center"/>
    </xf>
    <xf numFmtId="0" fontId="1" fillId="0" borderId="58" xfId="0" applyFont="1" applyBorder="1" applyAlignment="1">
      <alignment vertical="center"/>
    </xf>
    <xf numFmtId="0" fontId="1" fillId="0" borderId="59" xfId="0" applyFont="1" applyFill="1" applyBorder="1" applyAlignment="1">
      <alignment vertical="center"/>
    </xf>
    <xf numFmtId="0" fontId="1" fillId="3" borderId="60" xfId="0" applyFont="1" applyFill="1" applyBorder="1" applyAlignment="1">
      <alignment vertical="center"/>
    </xf>
    <xf numFmtId="0" fontId="1" fillId="0" borderId="60" xfId="0" applyFont="1" applyFill="1" applyBorder="1" applyAlignment="1">
      <alignment vertical="center"/>
    </xf>
    <xf numFmtId="0" fontId="1" fillId="0" borderId="61" xfId="0" applyFont="1" applyFill="1" applyBorder="1" applyAlignment="1">
      <alignment vertical="center"/>
    </xf>
    <xf numFmtId="0" fontId="1" fillId="0" borderId="37" xfId="0" applyFont="1" applyBorder="1" applyAlignment="1">
      <alignment vertical="center" wrapText="1"/>
    </xf>
    <xf numFmtId="0" fontId="7" fillId="3" borderId="37" xfId="0" applyFont="1" applyFill="1" applyBorder="1" applyAlignment="1">
      <alignment horizontal="center" vertical="center" wrapText="1"/>
    </xf>
    <xf numFmtId="165" fontId="7" fillId="3" borderId="38" xfId="0" applyNumberFormat="1" applyFont="1" applyFill="1" applyBorder="1" applyAlignment="1">
      <alignment horizontal="center" vertical="center" wrapText="1"/>
    </xf>
    <xf numFmtId="0" fontId="1" fillId="0" borderId="63" xfId="0" applyFont="1" applyBorder="1" applyAlignment="1">
      <alignment vertical="center"/>
    </xf>
    <xf numFmtId="0" fontId="1" fillId="4" borderId="64" xfId="0" applyFont="1" applyFill="1" applyBorder="1" applyAlignment="1">
      <alignment vertical="center"/>
    </xf>
    <xf numFmtId="0" fontId="1" fillId="0" borderId="64" xfId="0" applyFont="1" applyBorder="1" applyAlignment="1">
      <alignment vertical="center"/>
    </xf>
    <xf numFmtId="0" fontId="1" fillId="0" borderId="65" xfId="0" applyFont="1" applyBorder="1" applyAlignment="1">
      <alignment vertical="center"/>
    </xf>
    <xf numFmtId="0" fontId="1" fillId="0" borderId="66" xfId="0" applyFont="1" applyFill="1" applyBorder="1" applyAlignment="1">
      <alignment vertical="center"/>
    </xf>
    <xf numFmtId="0" fontId="1" fillId="3" borderId="67" xfId="0" applyFont="1" applyFill="1" applyBorder="1" applyAlignment="1">
      <alignment vertical="center"/>
    </xf>
    <xf numFmtId="0" fontId="1" fillId="0" borderId="67" xfId="0" applyFont="1" applyFill="1" applyBorder="1" applyAlignment="1">
      <alignment vertical="center"/>
    </xf>
    <xf numFmtId="0" fontId="1" fillId="0" borderId="68" xfId="0" applyFont="1" applyFill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65" fontId="7" fillId="5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7" fillId="0" borderId="69" xfId="0" applyFont="1" applyBorder="1" applyAlignment="1">
      <alignment horizontal="left" vertical="center"/>
    </xf>
    <xf numFmtId="0" fontId="7" fillId="3" borderId="4" xfId="0" applyFont="1" applyFill="1" applyBorder="1" applyAlignment="1">
      <alignment horizontal="center" vertical="center" wrapText="1"/>
    </xf>
    <xf numFmtId="165" fontId="7" fillId="3" borderId="70" xfId="0" applyNumberFormat="1" applyFont="1" applyFill="1" applyBorder="1" applyAlignment="1">
      <alignment horizontal="center" vertical="center" wrapText="1"/>
    </xf>
    <xf numFmtId="0" fontId="7" fillId="5" borderId="71" xfId="0" applyFont="1" applyFill="1" applyBorder="1" applyAlignment="1">
      <alignment vertical="center"/>
    </xf>
    <xf numFmtId="0" fontId="7" fillId="5" borderId="72" xfId="0" applyFont="1" applyFill="1" applyBorder="1" applyAlignment="1">
      <alignment vertical="center"/>
    </xf>
    <xf numFmtId="0" fontId="7" fillId="5" borderId="73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5" borderId="74" xfId="0" applyFont="1" applyFill="1" applyBorder="1" applyAlignment="1">
      <alignment horizontal="right" vertical="center"/>
    </xf>
    <xf numFmtId="0" fontId="7" fillId="5" borderId="75" xfId="0" applyFont="1" applyFill="1" applyBorder="1" applyAlignment="1">
      <alignment horizontal="right" vertical="center"/>
    </xf>
    <xf numFmtId="0" fontId="7" fillId="5" borderId="76" xfId="0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3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0" fontId="7" fillId="0" borderId="14" xfId="0" applyFont="1" applyFill="1" applyBorder="1" applyAlignment="1">
      <alignment horizontal="centerContinuous" vertical="center" wrapText="1"/>
    </xf>
    <xf numFmtId="0" fontId="7" fillId="0" borderId="77" xfId="0" applyFont="1" applyFill="1" applyBorder="1" applyAlignment="1">
      <alignment horizontal="centerContinuous" vertical="center" wrapText="1"/>
    </xf>
    <xf numFmtId="0" fontId="1" fillId="0" borderId="2" xfId="0" applyFont="1" applyBorder="1" applyAlignment="1">
      <alignment vertical="center"/>
    </xf>
    <xf numFmtId="1" fontId="7" fillId="3" borderId="4" xfId="0" applyNumberFormat="1" applyFont="1" applyFill="1" applyBorder="1" applyAlignment="1">
      <alignment horizontal="center" vertical="center"/>
    </xf>
    <xf numFmtId="165" fontId="7" fillId="3" borderId="4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" fontId="7" fillId="5" borderId="4" xfId="0" applyNumberFormat="1" applyFont="1" applyFill="1" applyBorder="1" applyAlignment="1">
      <alignment horizontal="center" vertical="center"/>
    </xf>
    <xf numFmtId="165" fontId="7" fillId="5" borderId="70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4" fillId="0" borderId="78" xfId="0" applyFont="1" applyFill="1" applyBorder="1" applyAlignment="1">
      <alignment horizontal="center" vertical="center"/>
    </xf>
    <xf numFmtId="0" fontId="4" fillId="2" borderId="71" xfId="0" applyFont="1" applyFill="1" applyBorder="1" applyAlignment="1">
      <alignment horizontal="centerContinuous" vertical="center"/>
    </xf>
    <xf numFmtId="0" fontId="1" fillId="2" borderId="72" xfId="0" applyFont="1" applyFill="1" applyBorder="1" applyAlignment="1">
      <alignment horizontal="centerContinuous" vertical="center"/>
    </xf>
    <xf numFmtId="0" fontId="1" fillId="2" borderId="73" xfId="0" applyFont="1" applyFill="1" applyBorder="1" applyAlignment="1">
      <alignment horizontal="centerContinuous"/>
    </xf>
    <xf numFmtId="0" fontId="4" fillId="3" borderId="74" xfId="0" applyFont="1" applyFill="1" applyBorder="1" applyAlignment="1">
      <alignment horizontal="centerContinuous" vertical="center"/>
    </xf>
    <xf numFmtId="0" fontId="6" fillId="3" borderId="75" xfId="0" applyFont="1" applyFill="1" applyBorder="1" applyAlignment="1">
      <alignment horizontal="centerContinuous" vertical="center"/>
    </xf>
    <xf numFmtId="0" fontId="6" fillId="3" borderId="76" xfId="0" applyFont="1" applyFill="1" applyBorder="1" applyAlignment="1">
      <alignment horizontal="centerContinuous" vertical="center"/>
    </xf>
    <xf numFmtId="0" fontId="1" fillId="0" borderId="79" xfId="0" applyFont="1" applyFill="1" applyBorder="1" applyAlignment="1">
      <alignment vertical="center"/>
    </xf>
    <xf numFmtId="0" fontId="1" fillId="3" borderId="80" xfId="0" applyFont="1" applyFill="1" applyBorder="1" applyAlignment="1">
      <alignment vertical="center"/>
    </xf>
    <xf numFmtId="0" fontId="1" fillId="0" borderId="80" xfId="0" applyFont="1" applyFill="1" applyBorder="1" applyAlignment="1">
      <alignment vertical="center"/>
    </xf>
    <xf numFmtId="0" fontId="1" fillId="0" borderId="81" xfId="0" applyFont="1" applyFill="1" applyBorder="1" applyAlignment="1">
      <alignment vertical="center"/>
    </xf>
    <xf numFmtId="165" fontId="7" fillId="5" borderId="74" xfId="0" applyNumberFormat="1" applyFont="1" applyFill="1" applyBorder="1" applyAlignment="1">
      <alignment horizontal="right" vertical="center"/>
    </xf>
    <xf numFmtId="165" fontId="7" fillId="5" borderId="75" xfId="0" applyNumberFormat="1" applyFont="1" applyFill="1" applyBorder="1" applyAlignment="1">
      <alignment horizontal="right" vertical="center"/>
    </xf>
    <xf numFmtId="165" fontId="7" fillId="5" borderId="76" xfId="0" applyNumberFormat="1" applyFont="1" applyFill="1" applyBorder="1" applyAlignment="1">
      <alignment horizontal="right" vertical="center"/>
    </xf>
    <xf numFmtId="166" fontId="1" fillId="0" borderId="0" xfId="0" applyNumberFormat="1" applyFont="1"/>
    <xf numFmtId="0" fontId="7" fillId="0" borderId="82" xfId="0" applyFont="1" applyFill="1" applyBorder="1" applyAlignment="1">
      <alignment horizontal="center" vertical="center"/>
    </xf>
    <xf numFmtId="2" fontId="7" fillId="0" borderId="83" xfId="0" applyNumberFormat="1" applyFont="1" applyFill="1" applyBorder="1" applyAlignment="1">
      <alignment horizontal="center" vertical="center"/>
    </xf>
    <xf numFmtId="0" fontId="7" fillId="0" borderId="83" xfId="0" applyFont="1" applyFill="1" applyBorder="1" applyAlignment="1">
      <alignment horizontal="center" vertical="center"/>
    </xf>
    <xf numFmtId="2" fontId="7" fillId="0" borderId="84" xfId="0" applyNumberFormat="1" applyFont="1" applyFill="1" applyBorder="1" applyAlignment="1">
      <alignment horizontal="center" vertical="center" wrapText="1"/>
    </xf>
    <xf numFmtId="0" fontId="7" fillId="0" borderId="85" xfId="0" applyFont="1" applyBorder="1" applyAlignment="1">
      <alignment horizontal="center" vertical="center"/>
    </xf>
    <xf numFmtId="2" fontId="7" fillId="0" borderId="86" xfId="0" applyNumberFormat="1" applyFont="1" applyBorder="1" applyAlignment="1">
      <alignment horizontal="center" vertical="center"/>
    </xf>
    <xf numFmtId="0" fontId="7" fillId="0" borderId="86" xfId="0" applyFont="1" applyBorder="1" applyAlignment="1">
      <alignment horizontal="center" vertical="center"/>
    </xf>
    <xf numFmtId="2" fontId="7" fillId="0" borderId="87" xfId="0" applyNumberFormat="1" applyFont="1" applyFill="1" applyBorder="1" applyAlignment="1">
      <alignment horizontal="center" vertical="center" wrapText="1"/>
    </xf>
    <xf numFmtId="0" fontId="9" fillId="3" borderId="88" xfId="0" applyFont="1" applyFill="1" applyBorder="1" applyAlignment="1">
      <alignment horizontal="centerContinuous" vertical="center"/>
    </xf>
    <xf numFmtId="0" fontId="9" fillId="2" borderId="89" xfId="0" applyFont="1" applyFill="1" applyBorder="1" applyAlignment="1">
      <alignment horizontal="centerContinuous" vertical="center"/>
    </xf>
    <xf numFmtId="0" fontId="10" fillId="2" borderId="72" xfId="0" applyFont="1" applyFill="1" applyBorder="1" applyAlignment="1">
      <alignment horizontal="centerContinuous" vertical="center"/>
    </xf>
    <xf numFmtId="0" fontId="9" fillId="2" borderId="71" xfId="0" applyFont="1" applyFill="1" applyBorder="1" applyAlignment="1">
      <alignment horizontal="centerContinuous" vertical="center"/>
    </xf>
    <xf numFmtId="0" fontId="9" fillId="3" borderId="74" xfId="0" applyFont="1" applyFill="1" applyBorder="1" applyAlignment="1">
      <alignment horizontal="centerContinuous" vertical="center"/>
    </xf>
    <xf numFmtId="0" fontId="11" fillId="3" borderId="75" xfId="0" applyFont="1" applyFill="1" applyBorder="1" applyAlignment="1">
      <alignment horizontal="centerContinuous" vertical="center"/>
    </xf>
    <xf numFmtId="0" fontId="11" fillId="3" borderId="76" xfId="0" applyFont="1" applyFill="1" applyBorder="1" applyAlignment="1">
      <alignment horizontal="centerContinuous" vertical="center"/>
    </xf>
    <xf numFmtId="166" fontId="12" fillId="0" borderId="90" xfId="0" applyNumberFormat="1" applyFont="1" applyBorder="1"/>
    <xf numFmtId="166" fontId="12" fillId="0" borderId="91" xfId="0" applyNumberFormat="1" applyFont="1" applyBorder="1"/>
    <xf numFmtId="166" fontId="12" fillId="0" borderId="92" xfId="0" applyNumberFormat="1" applyFont="1" applyBorder="1"/>
    <xf numFmtId="166" fontId="12" fillId="0" borderId="93" xfId="0" applyNumberFormat="1" applyFont="1" applyBorder="1"/>
    <xf numFmtId="166" fontId="12" fillId="0" borderId="94" xfId="0" applyNumberFormat="1" applyFont="1" applyBorder="1"/>
    <xf numFmtId="166" fontId="12" fillId="0" borderId="95" xfId="0" applyNumberFormat="1" applyFont="1" applyBorder="1"/>
    <xf numFmtId="166" fontId="12" fillId="0" borderId="96" xfId="0" applyNumberFormat="1" applyFont="1" applyBorder="1"/>
    <xf numFmtId="166" fontId="12" fillId="0" borderId="97" xfId="0" applyNumberFormat="1" applyFont="1" applyFill="1" applyBorder="1"/>
    <xf numFmtId="166" fontId="12" fillId="0" borderId="98" xfId="0" applyNumberFormat="1" applyFont="1" applyFill="1" applyBorder="1"/>
    <xf numFmtId="166" fontId="12" fillId="0" borderId="99" xfId="0" applyNumberFormat="1" applyFont="1" applyFill="1" applyBorder="1"/>
    <xf numFmtId="166" fontId="12" fillId="0" borderId="100" xfId="0" applyNumberFormat="1" applyFont="1" applyFill="1" applyBorder="1"/>
    <xf numFmtId="166" fontId="12" fillId="0" borderId="101" xfId="0" applyNumberFormat="1" applyFont="1" applyFill="1" applyBorder="1"/>
    <xf numFmtId="166" fontId="12" fillId="0" borderId="102" xfId="0" applyNumberFormat="1" applyFont="1" applyFill="1" applyBorder="1"/>
    <xf numFmtId="166" fontId="12" fillId="4" borderId="98" xfId="0" applyNumberFormat="1" applyFont="1" applyFill="1" applyBorder="1"/>
    <xf numFmtId="166" fontId="12" fillId="3" borderId="101" xfId="0" applyNumberFormat="1" applyFont="1" applyFill="1" applyBorder="1"/>
    <xf numFmtId="0" fontId="7" fillId="0" borderId="104" xfId="0" applyFont="1" applyFill="1" applyBorder="1" applyAlignment="1">
      <alignment horizontal="center"/>
    </xf>
    <xf numFmtId="165" fontId="1" fillId="0" borderId="105" xfId="0" applyNumberFormat="1" applyFont="1" applyFill="1" applyBorder="1" applyAlignment="1">
      <alignment horizontal="center" vertical="center"/>
    </xf>
    <xf numFmtId="165" fontId="1" fillId="0" borderId="106" xfId="0" applyNumberFormat="1" applyFont="1" applyFill="1" applyBorder="1" applyAlignment="1">
      <alignment horizontal="right" vertical="center"/>
    </xf>
    <xf numFmtId="165" fontId="1" fillId="0" borderId="107" xfId="0" applyNumberFormat="1" applyFont="1" applyFill="1" applyBorder="1" applyAlignment="1">
      <alignment horizontal="right" vertical="center"/>
    </xf>
    <xf numFmtId="165" fontId="1" fillId="0" borderId="108" xfId="0" applyNumberFormat="1" applyFont="1" applyFill="1" applyBorder="1" applyAlignment="1">
      <alignment horizontal="right" vertical="center"/>
    </xf>
    <xf numFmtId="165" fontId="1" fillId="3" borderId="107" xfId="0" applyNumberFormat="1" applyFont="1" applyFill="1" applyBorder="1" applyAlignment="1">
      <alignment horizontal="right" vertical="center"/>
    </xf>
    <xf numFmtId="165" fontId="7" fillId="5" borderId="8" xfId="0" applyNumberFormat="1" applyFont="1" applyFill="1" applyBorder="1" applyAlignment="1">
      <alignment horizontal="center" vertical="center"/>
    </xf>
    <xf numFmtId="165" fontId="1" fillId="0" borderId="57" xfId="0" applyNumberFormat="1" applyFont="1" applyFill="1" applyBorder="1" applyAlignment="1">
      <alignment vertical="center"/>
    </xf>
    <xf numFmtId="165" fontId="1" fillId="0" borderId="60" xfId="0" applyNumberFormat="1" applyFont="1" applyFill="1" applyBorder="1" applyAlignment="1">
      <alignment horizontal="right" vertical="center"/>
    </xf>
    <xf numFmtId="0" fontId="7" fillId="2" borderId="109" xfId="0" applyFont="1" applyFill="1" applyBorder="1" applyAlignment="1">
      <alignment horizontal="center" vertical="center" wrapText="1"/>
    </xf>
    <xf numFmtId="168" fontId="7" fillId="5" borderId="109" xfId="0" applyNumberFormat="1" applyFont="1" applyFill="1" applyBorder="1" applyAlignment="1">
      <alignment horizontal="center" vertical="center"/>
    </xf>
    <xf numFmtId="166" fontId="12" fillId="0" borderId="110" xfId="0" applyNumberFormat="1" applyFont="1" applyFill="1" applyBorder="1"/>
    <xf numFmtId="10" fontId="1" fillId="0" borderId="104" xfId="0" applyNumberFormat="1" applyFont="1" applyBorder="1"/>
    <xf numFmtId="10" fontId="1" fillId="0" borderId="104" xfId="0" applyNumberFormat="1" applyFont="1" applyFill="1" applyBorder="1" applyAlignment="1">
      <alignment horizontal="right" vertical="center"/>
    </xf>
    <xf numFmtId="10" fontId="7" fillId="5" borderId="109" xfId="0" applyNumberFormat="1" applyFont="1" applyFill="1" applyBorder="1" applyAlignment="1">
      <alignment horizontal="right" vertical="center"/>
    </xf>
    <xf numFmtId="10" fontId="7" fillId="5" borderId="109" xfId="0" applyNumberFormat="1" applyFont="1" applyFill="1" applyBorder="1" applyAlignment="1">
      <alignment vertical="center"/>
    </xf>
    <xf numFmtId="0" fontId="3" fillId="0" borderId="0" xfId="0" applyFont="1" applyAlignment="1">
      <alignment horizontal="centerContinuous" vertical="center" wrapText="1"/>
    </xf>
    <xf numFmtId="0" fontId="15" fillId="0" borderId="0" xfId="0" applyFont="1"/>
    <xf numFmtId="0" fontId="15" fillId="0" borderId="0" xfId="0" applyFont="1" applyAlignment="1">
      <alignment vertical="center"/>
    </xf>
    <xf numFmtId="0" fontId="13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15" fillId="0" borderId="113" xfId="0" applyFont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0" fontId="15" fillId="0" borderId="62" xfId="0" applyFont="1" applyBorder="1" applyAlignment="1">
      <alignment horizontal="center" vertical="center"/>
    </xf>
    <xf numFmtId="0" fontId="13" fillId="8" borderId="35" xfId="0" applyFont="1" applyFill="1" applyBorder="1" applyAlignment="1">
      <alignment horizontal="center" vertical="center"/>
    </xf>
    <xf numFmtId="0" fontId="13" fillId="8" borderId="3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7" fillId="4" borderId="23" xfId="0" applyFont="1" applyFill="1" applyBorder="1" applyAlignment="1">
      <alignment horizontal="centerContinuous" vertical="center" wrapText="1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3" borderId="115" xfId="0" applyFont="1" applyFill="1" applyBorder="1" applyAlignment="1">
      <alignment horizontal="centerContinuous" vertical="center"/>
    </xf>
    <xf numFmtId="0" fontId="1" fillId="0" borderId="116" xfId="0" applyFont="1" applyFill="1" applyBorder="1" applyAlignment="1">
      <alignment vertical="center"/>
    </xf>
    <xf numFmtId="0" fontId="1" fillId="0" borderId="117" xfId="0" applyFont="1" applyFill="1" applyBorder="1" applyAlignment="1">
      <alignment vertical="center"/>
    </xf>
    <xf numFmtId="0" fontId="1" fillId="0" borderId="118" xfId="0" applyFont="1" applyFill="1" applyBorder="1" applyAlignment="1">
      <alignment vertical="center"/>
    </xf>
    <xf numFmtId="0" fontId="15" fillId="0" borderId="111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5" fillId="0" borderId="48" xfId="0" applyFont="1" applyBorder="1" applyAlignment="1">
      <alignment vertical="center"/>
    </xf>
    <xf numFmtId="0" fontId="15" fillId="0" borderId="116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vertical="center"/>
    </xf>
    <xf numFmtId="0" fontId="4" fillId="8" borderId="1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5" fillId="8" borderId="2" xfId="0" applyFont="1" applyFill="1" applyBorder="1" applyAlignment="1">
      <alignment vertical="center"/>
    </xf>
    <xf numFmtId="0" fontId="5" fillId="8" borderId="3" xfId="0" applyFont="1" applyFill="1" applyBorder="1" applyAlignment="1">
      <alignment vertical="center"/>
    </xf>
    <xf numFmtId="0" fontId="4" fillId="8" borderId="4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5" fillId="8" borderId="5" xfId="0" applyFont="1" applyFill="1" applyBorder="1" applyAlignment="1">
      <alignment vertical="center"/>
    </xf>
    <xf numFmtId="0" fontId="18" fillId="2" borderId="54" xfId="0" applyFont="1" applyFill="1" applyBorder="1" applyAlignment="1">
      <alignment horizontal="center" vertical="center" wrapText="1"/>
    </xf>
    <xf numFmtId="0" fontId="18" fillId="2" borderId="120" xfId="0" applyFont="1" applyFill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/>
    </xf>
    <xf numFmtId="168" fontId="1" fillId="0" borderId="10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Continuous" vertical="center"/>
    </xf>
    <xf numFmtId="0" fontId="10" fillId="2" borderId="73" xfId="0" applyFont="1" applyFill="1" applyBorder="1" applyAlignment="1">
      <alignment horizontal="centerContinuous" vertical="center"/>
    </xf>
    <xf numFmtId="0" fontId="7" fillId="0" borderId="104" xfId="0" applyFont="1" applyFill="1" applyBorder="1" applyAlignment="1">
      <alignment horizontal="center" vertical="center"/>
    </xf>
    <xf numFmtId="0" fontId="7" fillId="0" borderId="121" xfId="0" applyFont="1" applyFill="1" applyBorder="1" applyAlignment="1">
      <alignment horizontal="center" vertical="center"/>
    </xf>
    <xf numFmtId="165" fontId="7" fillId="4" borderId="57" xfId="0" applyNumberFormat="1" applyFont="1" applyFill="1" applyBorder="1" applyAlignment="1">
      <alignment vertical="center"/>
    </xf>
    <xf numFmtId="165" fontId="7" fillId="3" borderId="60" xfId="0" applyNumberFormat="1" applyFont="1" applyFill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Alignment="1">
      <alignment vertical="center"/>
    </xf>
    <xf numFmtId="0" fontId="20" fillId="2" borderId="122" xfId="0" applyFont="1" applyFill="1" applyBorder="1" applyAlignment="1">
      <alignment horizontal="centerContinuous" vertical="center"/>
    </xf>
    <xf numFmtId="0" fontId="20" fillId="2" borderId="123" xfId="0" applyFont="1" applyFill="1" applyBorder="1" applyAlignment="1">
      <alignment horizontal="centerContinuous" vertical="center"/>
    </xf>
    <xf numFmtId="0" fontId="20" fillId="2" borderId="124" xfId="0" applyFont="1" applyFill="1" applyBorder="1" applyAlignment="1">
      <alignment horizontal="centerContinuous" vertical="center"/>
    </xf>
    <xf numFmtId="0" fontId="20" fillId="2" borderId="125" xfId="0" applyFont="1" applyFill="1" applyBorder="1" applyAlignment="1">
      <alignment horizontal="centerContinuous" vertical="center"/>
    </xf>
    <xf numFmtId="0" fontId="20" fillId="8" borderId="35" xfId="0" applyFont="1" applyFill="1" applyBorder="1" applyAlignment="1">
      <alignment horizontal="centerContinuous" vertical="center" wrapText="1"/>
    </xf>
    <xf numFmtId="0" fontId="20" fillId="6" borderId="35" xfId="0" applyFont="1" applyFill="1" applyBorder="1" applyAlignment="1">
      <alignment horizontal="centerContinuous" vertical="center" wrapText="1"/>
    </xf>
    <xf numFmtId="0" fontId="21" fillId="7" borderId="55" xfId="0" applyFont="1" applyFill="1" applyBorder="1" applyAlignment="1">
      <alignment horizontal="centerContinuous" vertical="center" wrapText="1"/>
    </xf>
    <xf numFmtId="0" fontId="20" fillId="8" borderId="37" xfId="0" applyFont="1" applyFill="1" applyBorder="1" applyAlignment="1">
      <alignment horizontal="center" vertical="center" wrapText="1"/>
    </xf>
    <xf numFmtId="0" fontId="20" fillId="6" borderId="37" xfId="0" applyFont="1" applyFill="1" applyBorder="1" applyAlignment="1">
      <alignment horizontal="center" vertical="center"/>
    </xf>
    <xf numFmtId="0" fontId="21" fillId="7" borderId="38" xfId="0" applyFont="1" applyFill="1" applyBorder="1" applyAlignment="1">
      <alignment horizontal="center" vertical="center"/>
    </xf>
    <xf numFmtId="3" fontId="7" fillId="0" borderId="128" xfId="0" applyNumberFormat="1" applyFont="1" applyFill="1" applyBorder="1" applyAlignment="1">
      <alignment vertical="center"/>
    </xf>
    <xf numFmtId="3" fontId="7" fillId="4" borderId="129" xfId="0" applyNumberFormat="1" applyFont="1" applyFill="1" applyBorder="1" applyAlignment="1">
      <alignment vertical="center"/>
    </xf>
    <xf numFmtId="3" fontId="7" fillId="0" borderId="129" xfId="0" applyNumberFormat="1" applyFont="1" applyFill="1" applyBorder="1" applyAlignment="1">
      <alignment vertical="center"/>
    </xf>
    <xf numFmtId="3" fontId="7" fillId="0" borderId="130" xfId="0" applyNumberFormat="1" applyFont="1" applyFill="1" applyBorder="1" applyAlignment="1">
      <alignment vertical="center"/>
    </xf>
    <xf numFmtId="3" fontId="7" fillId="5" borderId="131" xfId="0" applyNumberFormat="1" applyFont="1" applyFill="1" applyBorder="1" applyAlignment="1">
      <alignment horizontal="right" vertical="center"/>
    </xf>
    <xf numFmtId="3" fontId="7" fillId="0" borderId="132" xfId="0" applyNumberFormat="1" applyFont="1" applyFill="1" applyBorder="1" applyAlignment="1">
      <alignment horizontal="right" vertical="center"/>
    </xf>
    <xf numFmtId="3" fontId="7" fillId="3" borderId="133" xfId="0" applyNumberFormat="1" applyFont="1" applyFill="1" applyBorder="1" applyAlignment="1">
      <alignment horizontal="right" vertical="center"/>
    </xf>
    <xf numFmtId="3" fontId="7" fillId="0" borderId="133" xfId="0" applyNumberFormat="1" applyFont="1" applyFill="1" applyBorder="1" applyAlignment="1">
      <alignment horizontal="right" vertical="center"/>
    </xf>
    <xf numFmtId="3" fontId="7" fillId="0" borderId="134" xfId="0" applyNumberFormat="1" applyFont="1" applyFill="1" applyBorder="1" applyAlignment="1">
      <alignment horizontal="right" vertical="center"/>
    </xf>
    <xf numFmtId="3" fontId="22" fillId="5" borderId="131" xfId="0" applyNumberFormat="1" applyFont="1" applyFill="1" applyBorder="1" applyAlignment="1">
      <alignment horizontal="right" vertical="center"/>
    </xf>
    <xf numFmtId="164" fontId="1" fillId="0" borderId="35" xfId="0" applyNumberFormat="1" applyFont="1" applyBorder="1" applyAlignment="1">
      <alignment horizontal="center" vertical="center" wrapText="1"/>
    </xf>
    <xf numFmtId="164" fontId="1" fillId="0" borderId="37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167" fontId="13" fillId="0" borderId="54" xfId="0" applyNumberFormat="1" applyFont="1" applyBorder="1" applyAlignment="1">
      <alignment horizontal="center" vertical="center"/>
    </xf>
    <xf numFmtId="167" fontId="1" fillId="0" borderId="120" xfId="0" applyNumberFormat="1" applyFont="1" applyBorder="1" applyAlignment="1">
      <alignment horizontal="center" vertical="center"/>
    </xf>
    <xf numFmtId="2" fontId="7" fillId="0" borderId="113" xfId="0" applyNumberFormat="1" applyFont="1" applyBorder="1" applyAlignment="1">
      <alignment horizontal="center" vertical="center" wrapText="1"/>
    </xf>
    <xf numFmtId="0" fontId="7" fillId="0" borderId="15" xfId="0" applyNumberFormat="1" applyFont="1" applyBorder="1" applyAlignment="1">
      <alignment horizontal="center" vertical="center" wrapText="1"/>
    </xf>
    <xf numFmtId="1" fontId="1" fillId="0" borderId="111" xfId="0" applyNumberFormat="1" applyFont="1" applyBorder="1" applyAlignment="1">
      <alignment horizontal="center" vertical="center" wrapText="1"/>
    </xf>
    <xf numFmtId="2" fontId="7" fillId="0" borderId="54" xfId="0" applyNumberFormat="1" applyFont="1" applyFill="1" applyBorder="1" applyAlignment="1">
      <alignment horizontal="center" vertical="center" wrapText="1"/>
    </xf>
    <xf numFmtId="2" fontId="7" fillId="0" borderId="35" xfId="0" applyNumberFormat="1" applyFont="1" applyFill="1" applyBorder="1" applyAlignment="1">
      <alignment horizontal="center" vertical="center" wrapText="1"/>
    </xf>
    <xf numFmtId="0" fontId="1" fillId="0" borderId="111" xfId="0" applyFont="1" applyBorder="1" applyAlignment="1">
      <alignment horizontal="center" vertical="center" wrapText="1"/>
    </xf>
    <xf numFmtId="2" fontId="7" fillId="0" borderId="111" xfId="0" applyNumberFormat="1" applyFont="1" applyBorder="1" applyAlignment="1">
      <alignment horizontal="center" vertical="center" wrapText="1"/>
    </xf>
    <xf numFmtId="0" fontId="7" fillId="3" borderId="111" xfId="0" applyFont="1" applyFill="1" applyBorder="1" applyAlignment="1">
      <alignment horizontal="center" vertical="center" wrapText="1"/>
    </xf>
    <xf numFmtId="165" fontId="7" fillId="3" borderId="114" xfId="0" applyNumberFormat="1" applyFont="1" applyFill="1" applyBorder="1" applyAlignment="1">
      <alignment horizontal="center" vertical="center" wrapText="1"/>
    </xf>
    <xf numFmtId="0" fontId="1" fillId="0" borderId="36" xfId="0" applyFont="1" applyBorder="1" applyAlignment="1">
      <alignment vertical="center" wrapText="1"/>
    </xf>
    <xf numFmtId="164" fontId="1" fillId="0" borderId="0" xfId="0" applyNumberFormat="1" applyFont="1"/>
    <xf numFmtId="3" fontId="13" fillId="5" borderId="135" xfId="0" applyNumberFormat="1" applyFont="1" applyFill="1" applyBorder="1" applyAlignment="1">
      <alignment vertical="center"/>
    </xf>
    <xf numFmtId="3" fontId="13" fillId="5" borderId="136" xfId="0" applyNumberFormat="1" applyFont="1" applyFill="1" applyBorder="1" applyAlignment="1">
      <alignment vertical="center"/>
    </xf>
    <xf numFmtId="3" fontId="13" fillId="5" borderId="103" xfId="0" applyNumberFormat="1" applyFont="1" applyFill="1" applyBorder="1" applyAlignment="1">
      <alignment horizontal="right" vertical="center"/>
    </xf>
    <xf numFmtId="3" fontId="13" fillId="5" borderId="138" xfId="0" applyNumberFormat="1" applyFont="1" applyFill="1" applyBorder="1" applyAlignment="1">
      <alignment horizontal="right" vertical="center"/>
    </xf>
    <xf numFmtId="3" fontId="13" fillId="5" borderId="139" xfId="0" applyNumberFormat="1" applyFont="1" applyFill="1" applyBorder="1" applyAlignment="1">
      <alignment horizontal="right" vertical="center"/>
    </xf>
    <xf numFmtId="3" fontId="13" fillId="5" borderId="140" xfId="0" applyNumberFormat="1" applyFont="1" applyFill="1" applyBorder="1" applyAlignment="1">
      <alignment horizontal="right" vertical="center"/>
    </xf>
    <xf numFmtId="3" fontId="23" fillId="5" borderId="135" xfId="0" applyNumberFormat="1" applyFont="1" applyFill="1" applyBorder="1" applyAlignment="1">
      <alignment vertical="center"/>
    </xf>
    <xf numFmtId="3" fontId="23" fillId="5" borderId="136" xfId="0" applyNumberFormat="1" applyFont="1" applyFill="1" applyBorder="1" applyAlignment="1">
      <alignment vertical="center"/>
    </xf>
    <xf numFmtId="3" fontId="23" fillId="5" borderId="103" xfId="0" applyNumberFormat="1" applyFont="1" applyFill="1" applyBorder="1" applyAlignment="1">
      <alignment horizontal="right" vertical="center"/>
    </xf>
    <xf numFmtId="3" fontId="23" fillId="5" borderId="138" xfId="0" applyNumberFormat="1" applyFont="1" applyFill="1" applyBorder="1" applyAlignment="1">
      <alignment horizontal="right" vertical="center"/>
    </xf>
    <xf numFmtId="3" fontId="23" fillId="5" borderId="139" xfId="0" applyNumberFormat="1" applyFont="1" applyFill="1" applyBorder="1" applyAlignment="1">
      <alignment horizontal="right" vertical="center"/>
    </xf>
    <xf numFmtId="3" fontId="23" fillId="5" borderId="140" xfId="0" applyNumberFormat="1" applyFont="1" applyFill="1" applyBorder="1" applyAlignment="1">
      <alignment horizontal="right" vertical="center"/>
    </xf>
    <xf numFmtId="2" fontId="1" fillId="0" borderId="104" xfId="0" applyNumberFormat="1" applyFont="1" applyBorder="1" applyAlignment="1">
      <alignment vertical="center"/>
    </xf>
    <xf numFmtId="2" fontId="7" fillId="5" borderId="109" xfId="0" applyNumberFormat="1" applyFont="1" applyFill="1" applyBorder="1" applyAlignment="1">
      <alignment vertical="center"/>
    </xf>
    <xf numFmtId="3" fontId="22" fillId="0" borderId="128" xfId="0" applyNumberFormat="1" applyFont="1" applyFill="1" applyBorder="1" applyAlignment="1">
      <alignment vertical="center"/>
    </xf>
    <xf numFmtId="3" fontId="22" fillId="4" borderId="129" xfId="0" applyNumberFormat="1" applyFont="1" applyFill="1" applyBorder="1" applyAlignment="1">
      <alignment vertical="center"/>
    </xf>
    <xf numFmtId="3" fontId="22" fillId="0" borderId="129" xfId="0" applyNumberFormat="1" applyFont="1" applyFill="1" applyBorder="1" applyAlignment="1">
      <alignment vertical="center"/>
    </xf>
    <xf numFmtId="3" fontId="22" fillId="0" borderId="130" xfId="0" applyNumberFormat="1" applyFont="1" applyFill="1" applyBorder="1" applyAlignment="1">
      <alignment vertical="center"/>
    </xf>
    <xf numFmtId="3" fontId="22" fillId="0" borderId="132" xfId="0" applyNumberFormat="1" applyFont="1" applyFill="1" applyBorder="1" applyAlignment="1">
      <alignment horizontal="right" vertical="center"/>
    </xf>
    <xf numFmtId="3" fontId="22" fillId="3" borderId="133" xfId="0" applyNumberFormat="1" applyFont="1" applyFill="1" applyBorder="1" applyAlignment="1">
      <alignment horizontal="right" vertical="center"/>
    </xf>
    <xf numFmtId="3" fontId="22" fillId="0" borderId="133" xfId="0" applyNumberFormat="1" applyFont="1" applyFill="1" applyBorder="1" applyAlignment="1">
      <alignment horizontal="right" vertical="center"/>
    </xf>
    <xf numFmtId="3" fontId="22" fillId="0" borderId="134" xfId="0" applyNumberFormat="1" applyFont="1" applyFill="1" applyBorder="1" applyAlignment="1">
      <alignment horizontal="right" vertical="center"/>
    </xf>
    <xf numFmtId="168" fontId="1" fillId="0" borderId="104" xfId="0" applyNumberFormat="1" applyFont="1" applyBorder="1" applyAlignment="1">
      <alignment horizontal="center"/>
    </xf>
    <xf numFmtId="165" fontId="1" fillId="0" borderId="141" xfId="0" applyNumberFormat="1" applyFont="1" applyFill="1" applyBorder="1" applyAlignment="1">
      <alignment horizontal="right" vertical="center"/>
    </xf>
    <xf numFmtId="165" fontId="1" fillId="4" borderId="143" xfId="0" applyNumberFormat="1" applyFont="1" applyFill="1" applyBorder="1" applyAlignment="1">
      <alignment horizontal="right" vertical="center"/>
    </xf>
    <xf numFmtId="165" fontId="1" fillId="0" borderId="143" xfId="0" applyNumberFormat="1" applyFont="1" applyFill="1" applyBorder="1" applyAlignment="1">
      <alignment horizontal="right" vertical="center"/>
    </xf>
    <xf numFmtId="165" fontId="1" fillId="0" borderId="144" xfId="0" applyNumberFormat="1" applyFont="1" applyFill="1" applyBorder="1" applyAlignment="1">
      <alignment horizontal="right" vertical="center"/>
    </xf>
    <xf numFmtId="165" fontId="7" fillId="5" borderId="71" xfId="0" applyNumberFormat="1" applyFont="1" applyFill="1" applyBorder="1" applyAlignment="1">
      <alignment horizontal="right" vertical="center"/>
    </xf>
    <xf numFmtId="165" fontId="7" fillId="5" borderId="72" xfId="0" applyNumberFormat="1" applyFont="1" applyFill="1" applyBorder="1" applyAlignment="1">
      <alignment horizontal="right" vertical="center"/>
    </xf>
    <xf numFmtId="165" fontId="7" fillId="5" borderId="73" xfId="0" applyNumberFormat="1" applyFont="1" applyFill="1" applyBorder="1" applyAlignment="1">
      <alignment horizontal="right" vertical="center"/>
    </xf>
    <xf numFmtId="165" fontId="7" fillId="5" borderId="74" xfId="0" applyNumberFormat="1" applyFont="1" applyFill="1" applyBorder="1" applyAlignment="1">
      <alignment vertical="center"/>
    </xf>
    <xf numFmtId="165" fontId="7" fillId="5" borderId="75" xfId="0" applyNumberFormat="1" applyFont="1" applyFill="1" applyBorder="1" applyAlignment="1">
      <alignment vertical="center"/>
    </xf>
    <xf numFmtId="165" fontId="7" fillId="5" borderId="76" xfId="0" applyNumberFormat="1" applyFont="1" applyFill="1" applyBorder="1" applyAlignment="1">
      <alignment vertical="center"/>
    </xf>
    <xf numFmtId="0" fontId="15" fillId="0" borderId="14" xfId="0" applyFont="1" applyBorder="1" applyAlignment="1">
      <alignment vertical="center" wrapText="1"/>
    </xf>
    <xf numFmtId="0" fontId="15" fillId="0" borderId="27" xfId="0" applyFont="1" applyBorder="1" applyAlignment="1">
      <alignment vertical="center" wrapText="1"/>
    </xf>
    <xf numFmtId="0" fontId="15" fillId="0" borderId="111" xfId="0" applyFont="1" applyBorder="1" applyAlignment="1">
      <alignment vertical="center" wrapText="1"/>
    </xf>
    <xf numFmtId="0" fontId="15" fillId="0" borderId="35" xfId="0" applyFont="1" applyBorder="1" applyAlignment="1">
      <alignment vertical="center" wrapText="1"/>
    </xf>
    <xf numFmtId="0" fontId="7" fillId="2" borderId="63" xfId="0" applyFont="1" applyFill="1" applyBorder="1" applyAlignment="1">
      <alignment horizontal="center" vertical="center" wrapText="1"/>
    </xf>
    <xf numFmtId="0" fontId="7" fillId="2" borderId="64" xfId="0" applyFont="1" applyFill="1" applyBorder="1" applyAlignment="1">
      <alignment horizontal="center" vertical="center" wrapText="1"/>
    </xf>
    <xf numFmtId="0" fontId="7" fillId="2" borderId="158" xfId="0" applyFont="1" applyFill="1" applyBorder="1" applyAlignment="1">
      <alignment horizontal="center" vertical="center" wrapText="1"/>
    </xf>
    <xf numFmtId="0" fontId="7" fillId="3" borderId="63" xfId="0" applyFont="1" applyFill="1" applyBorder="1" applyAlignment="1">
      <alignment horizontal="center" vertical="center" wrapText="1"/>
    </xf>
    <xf numFmtId="0" fontId="7" fillId="3" borderId="64" xfId="0" applyFont="1" applyFill="1" applyBorder="1" applyAlignment="1">
      <alignment horizontal="center" vertical="center" wrapText="1"/>
    </xf>
    <xf numFmtId="0" fontId="7" fillId="3" borderId="158" xfId="0" applyFont="1" applyFill="1" applyBorder="1" applyAlignment="1">
      <alignment horizontal="center" vertical="center" wrapText="1"/>
    </xf>
    <xf numFmtId="0" fontId="7" fillId="8" borderId="63" xfId="0" applyFont="1" applyFill="1" applyBorder="1" applyAlignment="1">
      <alignment horizontal="center" vertical="center" wrapText="1"/>
    </xf>
    <xf numFmtId="0" fontId="7" fillId="8" borderId="64" xfId="0" applyFont="1" applyFill="1" applyBorder="1" applyAlignment="1">
      <alignment horizontal="center" vertical="center" wrapText="1"/>
    </xf>
    <xf numFmtId="0" fontId="7" fillId="8" borderId="158" xfId="0" applyFont="1" applyFill="1" applyBorder="1" applyAlignment="1">
      <alignment horizontal="center" vertical="center" wrapText="1"/>
    </xf>
    <xf numFmtId="0" fontId="7" fillId="9" borderId="63" xfId="0" applyFont="1" applyFill="1" applyBorder="1" applyAlignment="1">
      <alignment horizontal="center" vertical="center" wrapText="1"/>
    </xf>
    <xf numFmtId="0" fontId="7" fillId="9" borderId="64" xfId="0" applyFont="1" applyFill="1" applyBorder="1" applyAlignment="1">
      <alignment horizontal="center" vertical="center" wrapText="1"/>
    </xf>
    <xf numFmtId="0" fontId="7" fillId="9" borderId="158" xfId="0" applyFont="1" applyFill="1" applyBorder="1" applyAlignment="1">
      <alignment horizontal="center" vertical="center" wrapText="1"/>
    </xf>
    <xf numFmtId="3" fontId="1" fillId="0" borderId="141" xfId="0" applyNumberFormat="1" applyFont="1" applyFill="1" applyBorder="1" applyAlignment="1">
      <alignment horizontal="right" vertical="center"/>
    </xf>
    <xf numFmtId="166" fontId="1" fillId="0" borderId="143" xfId="0" applyNumberFormat="1" applyFont="1" applyFill="1" applyBorder="1" applyAlignment="1">
      <alignment horizontal="right" vertical="center"/>
    </xf>
    <xf numFmtId="3" fontId="1" fillId="0" borderId="143" xfId="0" quotePrefix="1" applyNumberFormat="1" applyFont="1" applyFill="1" applyBorder="1" applyAlignment="1">
      <alignment horizontal="right" vertical="center"/>
    </xf>
    <xf numFmtId="166" fontId="1" fillId="0" borderId="143" xfId="0" quotePrefix="1" applyNumberFormat="1" applyFont="1" applyFill="1" applyBorder="1" applyAlignment="1">
      <alignment horizontal="right" vertical="center"/>
    </xf>
    <xf numFmtId="3" fontId="1" fillId="0" borderId="144" xfId="0" applyNumberFormat="1" applyFont="1" applyFill="1" applyBorder="1" applyAlignment="1">
      <alignment vertical="center"/>
    </xf>
    <xf numFmtId="3" fontId="1" fillId="0" borderId="141" xfId="0" applyNumberFormat="1" applyFont="1" applyFill="1" applyBorder="1" applyAlignment="1">
      <alignment vertical="center"/>
    </xf>
    <xf numFmtId="166" fontId="1" fillId="0" borderId="143" xfId="0" applyNumberFormat="1" applyFont="1" applyFill="1" applyBorder="1" applyAlignment="1">
      <alignment vertical="center"/>
    </xf>
    <xf numFmtId="3" fontId="1" fillId="0" borderId="143" xfId="0" applyNumberFormat="1" applyFont="1" applyFill="1" applyBorder="1" applyAlignment="1">
      <alignment horizontal="right" vertical="center"/>
    </xf>
    <xf numFmtId="3" fontId="1" fillId="0" borderId="141" xfId="0" applyNumberFormat="1" applyFont="1" applyFill="1" applyBorder="1" applyAlignment="1">
      <alignment horizontal="centerContinuous" vertical="center"/>
    </xf>
    <xf numFmtId="166" fontId="1" fillId="0" borderId="143" xfId="0" applyNumberFormat="1" applyFont="1" applyFill="1" applyBorder="1" applyAlignment="1">
      <alignment horizontal="centerContinuous" vertical="center"/>
    </xf>
    <xf numFmtId="3" fontId="1" fillId="0" borderId="143" xfId="0" quotePrefix="1" applyNumberFormat="1" applyFont="1" applyFill="1" applyBorder="1" applyAlignment="1">
      <alignment horizontal="centerContinuous" vertical="center"/>
    </xf>
    <xf numFmtId="166" fontId="1" fillId="0" borderId="143" xfId="0" quotePrefix="1" applyNumberFormat="1" applyFont="1" applyFill="1" applyBorder="1" applyAlignment="1">
      <alignment horizontal="centerContinuous" vertical="center"/>
    </xf>
    <xf numFmtId="3" fontId="1" fillId="0" borderId="144" xfId="0" applyNumberFormat="1" applyFont="1" applyFill="1" applyBorder="1" applyAlignment="1">
      <alignment horizontal="centerContinuous" vertical="center"/>
    </xf>
    <xf numFmtId="3" fontId="7" fillId="5" borderId="71" xfId="0" applyNumberFormat="1" applyFont="1" applyFill="1" applyBorder="1" applyAlignment="1">
      <alignment horizontal="right" vertical="center"/>
    </xf>
    <xf numFmtId="166" fontId="7" fillId="5" borderId="72" xfId="0" applyNumberFormat="1" applyFont="1" applyFill="1" applyBorder="1" applyAlignment="1">
      <alignment horizontal="right" vertical="center"/>
    </xf>
    <xf numFmtId="3" fontId="7" fillId="5" borderId="72" xfId="0" applyNumberFormat="1" applyFont="1" applyFill="1" applyBorder="1" applyAlignment="1">
      <alignment horizontal="right" vertical="center"/>
    </xf>
    <xf numFmtId="3" fontId="7" fillId="5" borderId="73" xfId="0" applyNumberFormat="1" applyFont="1" applyFill="1" applyBorder="1" applyAlignment="1">
      <alignment horizontal="right" vertical="center"/>
    </xf>
    <xf numFmtId="0" fontId="18" fillId="0" borderId="35" xfId="0" applyFont="1" applyBorder="1" applyAlignment="1">
      <alignment vertical="center" wrapText="1"/>
    </xf>
    <xf numFmtId="2" fontId="7" fillId="0" borderId="45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37" xfId="0" applyFont="1" applyBorder="1" applyAlignment="1">
      <alignment horizontal="center" vertical="center" wrapText="1"/>
    </xf>
    <xf numFmtId="165" fontId="7" fillId="5" borderId="46" xfId="0" applyNumberFormat="1" applyFont="1" applyFill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2" fontId="7" fillId="0" borderId="46" xfId="0" applyNumberFormat="1" applyFont="1" applyBorder="1" applyAlignment="1">
      <alignment horizontal="center" vertical="center" wrapText="1"/>
    </xf>
    <xf numFmtId="2" fontId="7" fillId="0" borderId="54" xfId="0" applyNumberFormat="1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165" fontId="7" fillId="5" borderId="35" xfId="0" applyNumberFormat="1" applyFont="1" applyFill="1" applyBorder="1" applyAlignment="1">
      <alignment horizontal="center" vertical="center" wrapText="1"/>
    </xf>
    <xf numFmtId="2" fontId="7" fillId="0" borderId="35" xfId="0" applyNumberFormat="1" applyFont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165" fontId="7" fillId="3" borderId="55" xfId="0" applyNumberFormat="1" applyFont="1" applyFill="1" applyBorder="1" applyAlignment="1">
      <alignment horizontal="center" vertical="center" wrapText="1"/>
    </xf>
    <xf numFmtId="0" fontId="1" fillId="0" borderId="56" xfId="0" applyFont="1" applyBorder="1" applyAlignment="1">
      <alignment vertical="center"/>
    </xf>
    <xf numFmtId="0" fontId="1" fillId="4" borderId="57" xfId="0" applyFont="1" applyFill="1" applyBorder="1" applyAlignment="1">
      <alignment vertical="center"/>
    </xf>
    <xf numFmtId="0" fontId="1" fillId="0" borderId="57" xfId="0" applyFont="1" applyBorder="1" applyAlignment="1">
      <alignment vertical="center"/>
    </xf>
    <xf numFmtId="0" fontId="1" fillId="0" borderId="58" xfId="0" applyFont="1" applyBorder="1" applyAlignment="1">
      <alignment vertical="center"/>
    </xf>
    <xf numFmtId="0" fontId="1" fillId="0" borderId="59" xfId="0" applyFont="1" applyFill="1" applyBorder="1" applyAlignment="1">
      <alignment vertical="center"/>
    </xf>
    <xf numFmtId="0" fontId="1" fillId="3" borderId="60" xfId="0" applyFont="1" applyFill="1" applyBorder="1" applyAlignment="1">
      <alignment vertical="center"/>
    </xf>
    <xf numFmtId="0" fontId="1" fillId="0" borderId="60" xfId="0" applyFont="1" applyFill="1" applyBorder="1" applyAlignment="1">
      <alignment vertical="center"/>
    </xf>
    <xf numFmtId="0" fontId="1" fillId="0" borderId="61" xfId="0" applyFont="1" applyFill="1" applyBorder="1" applyAlignment="1">
      <alignment vertical="center"/>
    </xf>
    <xf numFmtId="2" fontId="7" fillId="0" borderId="62" xfId="0" applyNumberFormat="1" applyFont="1" applyBorder="1" applyAlignment="1">
      <alignment horizontal="center" vertical="center" wrapText="1"/>
    </xf>
    <xf numFmtId="165" fontId="7" fillId="5" borderId="37" xfId="0" applyNumberFormat="1" applyFont="1" applyFill="1" applyBorder="1" applyAlignment="1">
      <alignment horizontal="center" vertical="center" wrapText="1"/>
    </xf>
    <xf numFmtId="2" fontId="7" fillId="0" borderId="37" xfId="0" applyNumberFormat="1" applyFont="1" applyBorder="1" applyAlignment="1">
      <alignment horizontal="center" vertical="center" wrapText="1"/>
    </xf>
    <xf numFmtId="0" fontId="1" fillId="0" borderId="117" xfId="0" applyFont="1" applyFill="1" applyBorder="1" applyAlignment="1">
      <alignment vertical="center"/>
    </xf>
    <xf numFmtId="0" fontId="18" fillId="0" borderId="46" xfId="0" applyFont="1" applyBorder="1" applyAlignment="1">
      <alignment horizontal="left" vertical="center" wrapText="1"/>
    </xf>
    <xf numFmtId="0" fontId="18" fillId="0" borderId="35" xfId="0" applyFont="1" applyBorder="1" applyAlignment="1">
      <alignment horizontal="left" vertical="center" wrapText="1"/>
    </xf>
    <xf numFmtId="0" fontId="18" fillId="0" borderId="37" xfId="0" applyFont="1" applyBorder="1" applyAlignment="1">
      <alignment horizontal="left" vertical="center" wrapText="1"/>
    </xf>
    <xf numFmtId="0" fontId="7" fillId="0" borderId="126" xfId="0" applyNumberFormat="1" applyFont="1" applyBorder="1" applyAlignment="1">
      <alignment horizontal="center" vertical="center" wrapText="1"/>
    </xf>
    <xf numFmtId="0" fontId="7" fillId="0" borderId="24" xfId="0" applyNumberFormat="1" applyFont="1" applyBorder="1" applyAlignment="1">
      <alignment horizontal="center" vertical="center" wrapText="1"/>
    </xf>
    <xf numFmtId="0" fontId="7" fillId="0" borderId="127" xfId="0" applyNumberFormat="1" applyFont="1" applyBorder="1" applyAlignment="1">
      <alignment horizontal="center" vertical="center" wrapText="1"/>
    </xf>
    <xf numFmtId="0" fontId="7" fillId="0" borderId="46" xfId="0" applyNumberFormat="1" applyFont="1" applyBorder="1" applyAlignment="1">
      <alignment horizontal="center" vertical="center" wrapText="1"/>
    </xf>
    <xf numFmtId="0" fontId="7" fillId="0" borderId="35" xfId="0" applyNumberFormat="1" applyFont="1" applyBorder="1" applyAlignment="1">
      <alignment horizontal="center" vertical="center" wrapText="1"/>
    </xf>
    <xf numFmtId="0" fontId="7" fillId="0" borderId="37" xfId="0" applyNumberFormat="1" applyFont="1" applyBorder="1" applyAlignment="1">
      <alignment horizontal="center" vertical="center" wrapText="1"/>
    </xf>
    <xf numFmtId="164" fontId="1" fillId="0" borderId="46" xfId="0" applyNumberFormat="1" applyFont="1" applyBorder="1" applyAlignment="1">
      <alignment horizontal="center" vertical="center" wrapText="1"/>
    </xf>
    <xf numFmtId="164" fontId="1" fillId="0" borderId="35" xfId="0" applyNumberFormat="1" applyFont="1" applyBorder="1" applyAlignment="1">
      <alignment horizontal="center" vertical="center" wrapText="1"/>
    </xf>
    <xf numFmtId="0" fontId="12" fillId="0" borderId="35" xfId="0" applyFont="1" applyBorder="1" applyAlignment="1">
      <alignment horizontal="left" vertical="center" wrapText="1"/>
    </xf>
    <xf numFmtId="165" fontId="1" fillId="0" borderId="57" xfId="0" applyNumberFormat="1" applyFont="1" applyFill="1" applyBorder="1" applyAlignment="1">
      <alignment horizontal="right" vertical="center"/>
    </xf>
    <xf numFmtId="165" fontId="7" fillId="4" borderId="57" xfId="0" applyNumberFormat="1" applyFont="1" applyFill="1" applyBorder="1" applyAlignment="1">
      <alignment horizontal="right" vertical="center"/>
    </xf>
    <xf numFmtId="165" fontId="7" fillId="3" borderId="60" xfId="0" applyNumberFormat="1" applyFont="1" applyFill="1" applyBorder="1" applyAlignment="1">
      <alignment horizontal="right" vertical="center"/>
    </xf>
    <xf numFmtId="0" fontId="7" fillId="0" borderId="104" xfId="0" applyFont="1" applyFill="1" applyBorder="1" applyAlignment="1">
      <alignment horizontal="center" vertical="center"/>
    </xf>
    <xf numFmtId="0" fontId="13" fillId="0" borderId="12" xfId="0" applyFont="1" applyBorder="1" applyAlignment="1">
      <alignment horizontal="centerContinuous" vertical="center" wrapText="1"/>
    </xf>
    <xf numFmtId="0" fontId="13" fillId="0" borderId="14" xfId="0" applyFont="1" applyBorder="1" applyAlignment="1">
      <alignment horizontal="centerContinuous" vertical="center" wrapText="1"/>
    </xf>
    <xf numFmtId="1" fontId="1" fillId="0" borderId="35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3" fontId="1" fillId="0" borderId="0" xfId="0" applyNumberFormat="1" applyFont="1"/>
    <xf numFmtId="0" fontId="17" fillId="0" borderId="0" xfId="0" applyFont="1" applyAlignment="1">
      <alignment horizontal="centerContinuous" vertical="center" wrapText="1"/>
    </xf>
    <xf numFmtId="0" fontId="15" fillId="0" borderId="147" xfId="0" applyFont="1" applyBorder="1" applyAlignment="1">
      <alignment horizontal="center" vertical="center"/>
    </xf>
    <xf numFmtId="0" fontId="15" fillId="0" borderId="146" xfId="0" applyFont="1" applyBorder="1" applyAlignment="1">
      <alignment horizontal="center" vertical="center"/>
    </xf>
    <xf numFmtId="0" fontId="15" fillId="0" borderId="146" xfId="0" applyFont="1" applyBorder="1" applyAlignment="1">
      <alignment vertical="center"/>
    </xf>
    <xf numFmtId="0" fontId="15" fillId="0" borderId="162" xfId="0" applyFont="1" applyBorder="1" applyAlignment="1">
      <alignment vertical="center"/>
    </xf>
    <xf numFmtId="0" fontId="13" fillId="8" borderId="146" xfId="0" applyFont="1" applyFill="1" applyBorder="1" applyAlignment="1">
      <alignment horizontal="center" vertical="center"/>
    </xf>
    <xf numFmtId="0" fontId="13" fillId="6" borderId="146" xfId="0" applyFont="1" applyFill="1" applyBorder="1" applyAlignment="1">
      <alignment horizontal="center" vertical="center"/>
    </xf>
    <xf numFmtId="0" fontId="16" fillId="7" borderId="163" xfId="0" applyFont="1" applyFill="1" applyBorder="1" applyAlignment="1">
      <alignment horizontal="center" vertical="center"/>
    </xf>
    <xf numFmtId="1" fontId="13" fillId="8" borderId="35" xfId="0" applyNumberFormat="1" applyFont="1" applyFill="1" applyBorder="1" applyAlignment="1">
      <alignment horizontal="center" vertical="center"/>
    </xf>
    <xf numFmtId="1" fontId="13" fillId="6" borderId="35" xfId="0" applyNumberFormat="1" applyFont="1" applyFill="1" applyBorder="1" applyAlignment="1">
      <alignment horizontal="center" vertical="center"/>
    </xf>
    <xf numFmtId="1" fontId="16" fillId="7" borderId="55" xfId="0" applyNumberFormat="1" applyFont="1" applyFill="1" applyBorder="1" applyAlignment="1">
      <alignment horizontal="center" vertical="center"/>
    </xf>
    <xf numFmtId="0" fontId="15" fillId="0" borderId="112" xfId="0" applyFont="1" applyBorder="1" applyAlignment="1">
      <alignment vertical="center" wrapText="1"/>
    </xf>
    <xf numFmtId="1" fontId="13" fillId="8" borderId="37" xfId="0" applyNumberFormat="1" applyFont="1" applyFill="1" applyBorder="1" applyAlignment="1">
      <alignment horizontal="center" vertical="center"/>
    </xf>
    <xf numFmtId="1" fontId="13" fillId="6" borderId="37" xfId="0" applyNumberFormat="1" applyFont="1" applyFill="1" applyBorder="1" applyAlignment="1">
      <alignment horizontal="center" vertical="center"/>
    </xf>
    <xf numFmtId="1" fontId="16" fillId="7" borderId="38" xfId="0" applyNumberFormat="1" applyFont="1" applyFill="1" applyBorder="1" applyAlignment="1">
      <alignment horizontal="center" vertical="center"/>
    </xf>
    <xf numFmtId="0" fontId="7" fillId="3" borderId="65" xfId="0" applyFont="1" applyFill="1" applyBorder="1" applyAlignment="1">
      <alignment horizontal="center" vertical="center" wrapText="1"/>
    </xf>
    <xf numFmtId="10" fontId="1" fillId="0" borderId="169" xfId="0" applyNumberFormat="1" applyFont="1" applyFill="1" applyBorder="1" applyAlignment="1">
      <alignment horizontal="right" vertical="center"/>
    </xf>
    <xf numFmtId="168" fontId="1" fillId="0" borderId="144" xfId="0" applyNumberFormat="1" applyFont="1" applyFill="1" applyBorder="1" applyAlignment="1">
      <alignment horizontal="centerContinuous" vertical="center"/>
    </xf>
    <xf numFmtId="10" fontId="7" fillId="5" borderId="73" xfId="0" applyNumberFormat="1" applyFont="1" applyFill="1" applyBorder="1" applyAlignment="1">
      <alignment horizontal="right" vertical="center"/>
    </xf>
    <xf numFmtId="0" fontId="22" fillId="0" borderId="12" xfId="0" applyFont="1" applyBorder="1" applyAlignment="1">
      <alignment horizontal="centerContinuous" vertical="center" wrapText="1"/>
    </xf>
    <xf numFmtId="0" fontId="22" fillId="0" borderId="14" xfId="0" applyFont="1" applyBorder="1" applyAlignment="1">
      <alignment horizontal="centerContinuous" vertical="center" wrapText="1"/>
    </xf>
    <xf numFmtId="0" fontId="26" fillId="0" borderId="0" xfId="0" applyFont="1" applyAlignment="1">
      <alignment vertical="center"/>
    </xf>
    <xf numFmtId="0" fontId="15" fillId="0" borderId="37" xfId="0" applyFont="1" applyBorder="1" applyAlignment="1">
      <alignment vertical="center" wrapText="1"/>
    </xf>
    <xf numFmtId="0" fontId="15" fillId="0" borderId="146" xfId="0" applyFont="1" applyBorder="1" applyAlignment="1">
      <alignment vertical="center" wrapText="1"/>
    </xf>
    <xf numFmtId="0" fontId="15" fillId="0" borderId="162" xfId="0" applyFont="1" applyBorder="1" applyAlignment="1">
      <alignment vertical="center" wrapText="1"/>
    </xf>
    <xf numFmtId="1" fontId="13" fillId="8" borderId="146" xfId="0" applyNumberFormat="1" applyFont="1" applyFill="1" applyBorder="1" applyAlignment="1">
      <alignment horizontal="center" vertical="center"/>
    </xf>
    <xf numFmtId="1" fontId="13" fillId="6" borderId="146" xfId="0" applyNumberFormat="1" applyFont="1" applyFill="1" applyBorder="1" applyAlignment="1">
      <alignment horizontal="center" vertical="center"/>
    </xf>
    <xf numFmtId="1" fontId="16" fillId="7" borderId="163" xfId="0" applyNumberFormat="1" applyFont="1" applyFill="1" applyBorder="1" applyAlignment="1">
      <alignment horizontal="center" vertical="center"/>
    </xf>
    <xf numFmtId="168" fontId="1" fillId="0" borderId="35" xfId="0" applyNumberFormat="1" applyFont="1" applyFill="1" applyBorder="1" applyAlignment="1">
      <alignment horizontal="center" vertical="center" wrapText="1"/>
    </xf>
    <xf numFmtId="168" fontId="1" fillId="0" borderId="35" xfId="0" applyNumberFormat="1" applyFont="1" applyBorder="1" applyAlignment="1">
      <alignment horizontal="center" vertical="center" wrapText="1"/>
    </xf>
    <xf numFmtId="168" fontId="1" fillId="0" borderId="4" xfId="0" applyNumberFormat="1" applyFont="1" applyBorder="1" applyAlignment="1">
      <alignment horizontal="center" vertical="center"/>
    </xf>
    <xf numFmtId="168" fontId="13" fillId="0" borderId="54" xfId="0" applyNumberFormat="1" applyFont="1" applyBorder="1" applyAlignment="1">
      <alignment horizontal="center" vertical="center"/>
    </xf>
    <xf numFmtId="168" fontId="1" fillId="0" borderId="120" xfId="0" applyNumberFormat="1" applyFont="1" applyBorder="1" applyAlignment="1">
      <alignment horizontal="center" vertical="center"/>
    </xf>
    <xf numFmtId="168" fontId="1" fillId="0" borderId="46" xfId="0" applyNumberFormat="1" applyFont="1" applyBorder="1" applyAlignment="1">
      <alignment horizontal="center" vertical="center" wrapText="1"/>
    </xf>
    <xf numFmtId="168" fontId="23" fillId="0" borderId="54" xfId="0" applyNumberFormat="1" applyFont="1" applyBorder="1" applyAlignment="1">
      <alignment horizontal="center" vertical="center"/>
    </xf>
    <xf numFmtId="3" fontId="23" fillId="5" borderId="137" xfId="0" applyNumberFormat="1" applyFont="1" applyFill="1" applyBorder="1" applyAlignment="1">
      <alignment vertical="center"/>
    </xf>
    <xf numFmtId="168" fontId="1" fillId="0" borderId="145" xfId="0" applyNumberFormat="1" applyFont="1" applyFill="1" applyBorder="1" applyAlignment="1">
      <alignment horizontal="right" vertical="center"/>
    </xf>
    <xf numFmtId="168" fontId="1" fillId="0" borderId="168" xfId="0" applyNumberFormat="1" applyFont="1" applyFill="1" applyBorder="1" applyAlignment="1">
      <alignment horizontal="right" vertical="center"/>
    </xf>
    <xf numFmtId="168" fontId="1" fillId="0" borderId="141" xfId="0" applyNumberFormat="1" applyFont="1" applyFill="1" applyBorder="1" applyAlignment="1">
      <alignment horizontal="centerContinuous" vertical="center"/>
    </xf>
    <xf numFmtId="168" fontId="1" fillId="0" borderId="143" xfId="0" applyNumberFormat="1" applyFont="1" applyFill="1" applyBorder="1" applyAlignment="1">
      <alignment horizontal="centerContinuous" vertical="center"/>
    </xf>
    <xf numFmtId="168" fontId="7" fillId="5" borderId="71" xfId="0" applyNumberFormat="1" applyFont="1" applyFill="1" applyBorder="1" applyAlignment="1">
      <alignment horizontal="right" vertical="center"/>
    </xf>
    <xf numFmtId="168" fontId="7" fillId="5" borderId="72" xfId="0" applyNumberFormat="1" applyFont="1" applyFill="1" applyBorder="1" applyAlignment="1">
      <alignment horizontal="right" vertical="center"/>
    </xf>
    <xf numFmtId="0" fontId="1" fillId="0" borderId="119" xfId="0" applyFont="1" applyBorder="1" applyAlignment="1">
      <alignment horizontal="center" vertical="center" wrapText="1"/>
    </xf>
    <xf numFmtId="0" fontId="1" fillId="0" borderId="147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146" xfId="0" applyFont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146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148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77" xfId="0" applyFont="1" applyFill="1" applyBorder="1" applyAlignment="1">
      <alignment horizontal="center" vertical="center" wrapText="1"/>
    </xf>
    <xf numFmtId="0" fontId="9" fillId="2" borderId="151" xfId="0" applyFont="1" applyFill="1" applyBorder="1" applyAlignment="1">
      <alignment horizontal="center" vertical="center" wrapText="1"/>
    </xf>
    <xf numFmtId="0" fontId="9" fillId="2" borderId="142" xfId="0" applyFont="1" applyFill="1" applyBorder="1" applyAlignment="1">
      <alignment horizontal="center" vertical="center" wrapText="1"/>
    </xf>
    <xf numFmtId="0" fontId="9" fillId="2" borderId="152" xfId="0" applyFont="1" applyFill="1" applyBorder="1" applyAlignment="1">
      <alignment horizontal="center" vertical="center" wrapText="1"/>
    </xf>
    <xf numFmtId="0" fontId="7" fillId="0" borderId="149" xfId="0" applyFont="1" applyBorder="1" applyAlignment="1">
      <alignment horizontal="center" vertical="center"/>
    </xf>
    <xf numFmtId="0" fontId="7" fillId="0" borderId="150" xfId="0" applyFont="1" applyBorder="1" applyAlignment="1">
      <alignment horizontal="center" vertical="center"/>
    </xf>
    <xf numFmtId="0" fontId="9" fillId="2" borderId="151" xfId="0" applyFont="1" applyFill="1" applyBorder="1" applyAlignment="1">
      <alignment horizontal="center" vertical="center"/>
    </xf>
    <xf numFmtId="0" fontId="9" fillId="2" borderId="142" xfId="0" applyFont="1" applyFill="1" applyBorder="1" applyAlignment="1">
      <alignment horizontal="center" vertical="center"/>
    </xf>
    <xf numFmtId="0" fontId="9" fillId="2" borderId="152" xfId="0" applyFont="1" applyFill="1" applyBorder="1" applyAlignment="1">
      <alignment horizontal="center" vertical="center"/>
    </xf>
    <xf numFmtId="0" fontId="7" fillId="2" borderId="151" xfId="0" applyFont="1" applyFill="1" applyBorder="1" applyAlignment="1">
      <alignment horizontal="center" vertical="center" wrapText="1"/>
    </xf>
    <xf numFmtId="0" fontId="7" fillId="2" borderId="152" xfId="0" applyFont="1" applyFill="1" applyBorder="1" applyAlignment="1">
      <alignment horizontal="center" vertical="center" wrapText="1"/>
    </xf>
    <xf numFmtId="0" fontId="7" fillId="5" borderId="151" xfId="0" applyFont="1" applyFill="1" applyBorder="1" applyAlignment="1">
      <alignment horizontal="center" vertical="center" wrapText="1"/>
    </xf>
    <xf numFmtId="0" fontId="7" fillId="5" borderId="152" xfId="0" applyFont="1" applyFill="1" applyBorder="1" applyAlignment="1">
      <alignment horizontal="center" vertical="center" wrapText="1"/>
    </xf>
    <xf numFmtId="0" fontId="7" fillId="3" borderId="151" xfId="0" applyFont="1" applyFill="1" applyBorder="1" applyAlignment="1">
      <alignment horizontal="center" vertical="center" wrapText="1"/>
    </xf>
    <xf numFmtId="0" fontId="7" fillId="3" borderId="152" xfId="0" applyFont="1" applyFill="1" applyBorder="1" applyAlignment="1">
      <alignment horizontal="center" vertical="center" wrapText="1"/>
    </xf>
    <xf numFmtId="0" fontId="19" fillId="3" borderId="164" xfId="0" applyFont="1" applyFill="1" applyBorder="1" applyAlignment="1">
      <alignment horizontal="center" vertical="center" wrapText="1"/>
    </xf>
    <xf numFmtId="0" fontId="0" fillId="0" borderId="15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9" fillId="3" borderId="151" xfId="0" applyFont="1" applyFill="1" applyBorder="1" applyAlignment="1">
      <alignment horizontal="center" vertical="center"/>
    </xf>
    <xf numFmtId="0" fontId="19" fillId="3" borderId="142" xfId="0" applyFont="1" applyFill="1" applyBorder="1" applyAlignment="1">
      <alignment horizontal="center" vertical="center"/>
    </xf>
    <xf numFmtId="0" fontId="19" fillId="3" borderId="152" xfId="0" applyFont="1" applyFill="1" applyBorder="1" applyAlignment="1">
      <alignment horizontal="center" vertical="center"/>
    </xf>
    <xf numFmtId="0" fontId="7" fillId="5" borderId="142" xfId="0" applyFont="1" applyFill="1" applyBorder="1" applyAlignment="1">
      <alignment horizontal="center" vertical="center" wrapText="1"/>
    </xf>
    <xf numFmtId="0" fontId="19" fillId="3" borderId="165" xfId="0" applyFont="1" applyFill="1" applyBorder="1" applyAlignment="1">
      <alignment horizontal="center" vertical="center" wrapText="1"/>
    </xf>
    <xf numFmtId="0" fontId="19" fillId="3" borderId="166" xfId="0" applyFont="1" applyFill="1" applyBorder="1" applyAlignment="1">
      <alignment horizontal="center" vertical="center" wrapText="1"/>
    </xf>
    <xf numFmtId="0" fontId="19" fillId="3" borderId="167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39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0" fontId="7" fillId="3" borderId="50" xfId="0" applyFont="1" applyFill="1" applyBorder="1" applyAlignment="1">
      <alignment horizontal="center" vertical="center" wrapText="1"/>
    </xf>
    <xf numFmtId="0" fontId="7" fillId="8" borderId="30" xfId="0" applyFont="1" applyFill="1" applyBorder="1" applyAlignment="1">
      <alignment horizontal="center" vertical="center" wrapText="1"/>
    </xf>
    <xf numFmtId="0" fontId="7" fillId="8" borderId="157" xfId="0" applyFont="1" applyFill="1" applyBorder="1" applyAlignment="1">
      <alignment horizontal="center" vertical="center" wrapText="1"/>
    </xf>
    <xf numFmtId="0" fontId="7" fillId="8" borderId="31" xfId="0" applyFont="1" applyFill="1" applyBorder="1" applyAlignment="1">
      <alignment horizontal="center" vertical="center" wrapText="1"/>
    </xf>
    <xf numFmtId="0" fontId="7" fillId="8" borderId="41" xfId="0" applyFont="1" applyFill="1" applyBorder="1" applyAlignment="1">
      <alignment horizontal="center" vertical="center" wrapText="1"/>
    </xf>
    <xf numFmtId="0" fontId="7" fillId="9" borderId="29" xfId="0" applyFont="1" applyFill="1" applyBorder="1" applyAlignment="1">
      <alignment horizontal="center" vertical="center" wrapText="1"/>
    </xf>
    <xf numFmtId="0" fontId="7" fillId="9" borderId="30" xfId="0" applyFont="1" applyFill="1" applyBorder="1" applyAlignment="1">
      <alignment horizontal="center" vertical="center" wrapText="1"/>
    </xf>
    <xf numFmtId="0" fontId="7" fillId="9" borderId="157" xfId="0" applyFont="1" applyFill="1" applyBorder="1" applyAlignment="1">
      <alignment horizontal="center" vertical="center" wrapText="1"/>
    </xf>
    <xf numFmtId="0" fontId="19" fillId="2" borderId="154" xfId="0" applyFont="1" applyFill="1" applyBorder="1" applyAlignment="1">
      <alignment horizontal="center" vertical="center" wrapText="1"/>
    </xf>
    <xf numFmtId="0" fontId="19" fillId="2" borderId="155" xfId="0" applyFont="1" applyFill="1" applyBorder="1" applyAlignment="1">
      <alignment horizontal="center" vertical="center" wrapText="1"/>
    </xf>
    <xf numFmtId="0" fontId="19" fillId="2" borderId="156" xfId="0" applyFont="1" applyFill="1" applyBorder="1" applyAlignment="1">
      <alignment horizontal="center" vertical="center" wrapText="1"/>
    </xf>
    <xf numFmtId="0" fontId="19" fillId="3" borderId="154" xfId="0" applyFont="1" applyFill="1" applyBorder="1" applyAlignment="1">
      <alignment horizontal="center" vertical="center" wrapText="1"/>
    </xf>
    <xf numFmtId="0" fontId="19" fillId="3" borderId="155" xfId="0" applyFont="1" applyFill="1" applyBorder="1" applyAlignment="1">
      <alignment horizontal="center" vertical="center" wrapText="1"/>
    </xf>
    <xf numFmtId="0" fontId="19" fillId="3" borderId="156" xfId="0" applyFont="1" applyFill="1" applyBorder="1" applyAlignment="1">
      <alignment horizontal="center" vertical="center" wrapText="1"/>
    </xf>
    <xf numFmtId="0" fontId="19" fillId="8" borderId="154" xfId="0" applyFont="1" applyFill="1" applyBorder="1" applyAlignment="1">
      <alignment horizontal="center" vertical="center" wrapText="1"/>
    </xf>
    <xf numFmtId="0" fontId="19" fillId="8" borderId="155" xfId="0" applyFont="1" applyFill="1" applyBorder="1" applyAlignment="1">
      <alignment horizontal="center" vertical="center" wrapText="1"/>
    </xf>
    <xf numFmtId="0" fontId="19" fillId="8" borderId="156" xfId="0" applyFont="1" applyFill="1" applyBorder="1" applyAlignment="1">
      <alignment horizontal="center" vertical="center" wrapText="1"/>
    </xf>
    <xf numFmtId="0" fontId="19" fillId="9" borderId="154" xfId="0" applyFont="1" applyFill="1" applyBorder="1" applyAlignment="1">
      <alignment horizontal="center" vertical="center" wrapText="1"/>
    </xf>
    <xf numFmtId="0" fontId="19" fillId="9" borderId="155" xfId="0" applyFont="1" applyFill="1" applyBorder="1" applyAlignment="1">
      <alignment horizontal="center" vertical="center" wrapText="1"/>
    </xf>
    <xf numFmtId="0" fontId="19" fillId="9" borderId="156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157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7" fillId="3" borderId="161" xfId="0" applyFont="1" applyFill="1" applyBorder="1" applyAlignment="1">
      <alignment horizontal="center" vertical="center" wrapText="1"/>
    </xf>
    <xf numFmtId="0" fontId="7" fillId="3" borderId="160" xfId="0" applyFont="1" applyFill="1" applyBorder="1" applyAlignment="1">
      <alignment horizontal="center" vertical="center" wrapText="1"/>
    </xf>
    <xf numFmtId="0" fontId="7" fillId="3" borderId="159" xfId="0" applyFont="1" applyFill="1" applyBorder="1" applyAlignment="1">
      <alignment horizontal="center" vertical="center" wrapText="1"/>
    </xf>
    <xf numFmtId="0" fontId="7" fillId="9" borderId="31" xfId="0" applyFont="1" applyFill="1" applyBorder="1" applyAlignment="1">
      <alignment horizontal="center" vertical="center" wrapText="1"/>
    </xf>
    <xf numFmtId="0" fontId="7" fillId="9" borderId="41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7" fillId="3" borderId="41" xfId="0" applyFont="1" applyFill="1" applyBorder="1" applyAlignment="1">
      <alignment horizontal="center" vertical="center" wrapText="1"/>
    </xf>
    <xf numFmtId="0" fontId="7" fillId="8" borderId="29" xfId="0" applyFont="1" applyFill="1" applyBorder="1" applyAlignment="1">
      <alignment horizontal="center" vertical="center" wrapText="1"/>
    </xf>
    <xf numFmtId="0" fontId="20" fillId="0" borderId="36" xfId="0" applyFont="1" applyFill="1" applyBorder="1" applyAlignment="1">
      <alignment horizontal="center" vertical="center"/>
    </xf>
    <xf numFmtId="0" fontId="20" fillId="0" borderId="146" xfId="0" applyFont="1" applyFill="1" applyBorder="1" applyAlignment="1">
      <alignment horizontal="center" vertical="center"/>
    </xf>
    <xf numFmtId="0" fontId="20" fillId="0" borderId="36" xfId="0" applyFont="1" applyFill="1" applyBorder="1" applyAlignment="1">
      <alignment horizontal="center" vertical="center" wrapText="1"/>
    </xf>
    <xf numFmtId="0" fontId="20" fillId="0" borderId="146" xfId="0" applyFont="1" applyFill="1" applyBorder="1" applyAlignment="1">
      <alignment horizontal="center" vertical="center" wrapText="1"/>
    </xf>
    <xf numFmtId="0" fontId="20" fillId="0" borderId="119" xfId="0" applyFont="1" applyFill="1" applyBorder="1" applyAlignment="1">
      <alignment horizontal="center" vertical="center"/>
    </xf>
    <xf numFmtId="0" fontId="20" fillId="0" borderId="147" xfId="0" applyFont="1" applyFill="1" applyBorder="1" applyAlignment="1">
      <alignment horizontal="center" vertical="center"/>
    </xf>
  </cellXfs>
  <cellStyles count="3">
    <cellStyle name="Normalny" xfId="0" builtinId="0"/>
    <cellStyle name="Normalny 2" xfId="1"/>
    <cellStyle name="Normalny 2 2" xfId="2"/>
  </cellStyles>
  <dxfs count="207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</dxf>
    <dxf>
      <fill>
        <patternFill>
          <bgColor rgb="FF99CCFF"/>
        </patternFill>
      </fill>
    </dxf>
    <dxf>
      <fill>
        <patternFill>
          <bgColor indexed="42"/>
        </patternFill>
      </fill>
    </dxf>
    <dxf>
      <fill>
        <patternFill>
          <bgColor rgb="FF99CCFF"/>
        </patternFill>
      </fill>
    </dxf>
    <dxf>
      <fill>
        <patternFill>
          <bgColor indexed="42"/>
        </patternFill>
      </fill>
    </dxf>
    <dxf>
      <fill>
        <patternFill>
          <bgColor rgb="FF99CCFF"/>
        </patternFill>
      </fill>
    </dxf>
    <dxf>
      <fill>
        <patternFill>
          <bgColor indexed="42"/>
        </patternFill>
      </fill>
    </dxf>
    <dxf>
      <fill>
        <patternFill>
          <bgColor rgb="FF99CCFF"/>
        </patternFill>
      </fill>
    </dxf>
    <dxf>
      <fill>
        <patternFill>
          <bgColor indexed="42"/>
        </patternFill>
      </fill>
    </dxf>
    <dxf>
      <fill>
        <patternFill>
          <bgColor rgb="FFCCFFCC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indexed="42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5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9" defaultPivotStyle="PivotStyleLight16"/>
  <colors>
    <mruColors>
      <color rgb="FF008000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0">
    <tabColor rgb="FF99CCFF"/>
  </sheetPr>
  <dimension ref="A1:CO313"/>
  <sheetViews>
    <sheetView tabSelected="1" topLeftCell="B2" zoomScaleNormal="100" workbookViewId="0">
      <pane xSplit="1" ySplit="7" topLeftCell="C9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9.140625" style="1"/>
    <col min="2" max="3" width="6.7109375" style="1" customWidth="1"/>
    <col min="4" max="4" width="18.7109375" style="1" customWidth="1"/>
    <col min="5" max="6" width="7.7109375" style="1" customWidth="1"/>
    <col min="7" max="8" width="5.7109375" style="1" customWidth="1"/>
    <col min="9" max="9" width="15.7109375" style="1" customWidth="1"/>
    <col min="10" max="10" width="5.7109375" style="1" customWidth="1"/>
    <col min="11" max="12" width="6.7109375" style="1" customWidth="1"/>
    <col min="13" max="13" width="18.7109375" style="1" customWidth="1"/>
    <col min="14" max="15" width="7.7109375" style="1" customWidth="1"/>
    <col min="16" max="17" width="5.7109375" style="1" customWidth="1"/>
    <col min="18" max="18" width="15.7109375" style="1" customWidth="1"/>
    <col min="19" max="19" width="5.7109375" style="1" customWidth="1"/>
    <col min="20" max="20" width="6.7109375" style="1" customWidth="1"/>
    <col min="21" max="21" width="5.7109375" style="1" customWidth="1"/>
    <col min="22" max="23" width="9.140625" style="1"/>
    <col min="24" max="37" width="7.28515625" style="1" customWidth="1"/>
    <col min="38" max="38" width="1.7109375" style="1" customWidth="1"/>
    <col min="39" max="45" width="7.28515625" style="1" customWidth="1"/>
    <col min="46" max="47" width="9.140625" style="1"/>
    <col min="48" max="61" width="7.28515625" style="1" customWidth="1"/>
    <col min="62" max="62" width="1.7109375" style="1" customWidth="1"/>
    <col min="63" max="69" width="7.28515625" style="1" customWidth="1"/>
    <col min="70" max="70" width="9.140625" style="1"/>
    <col min="71" max="72" width="7.28515625" style="1" customWidth="1"/>
    <col min="73" max="73" width="9.140625" style="1"/>
    <col min="74" max="75" width="7.28515625" style="1" customWidth="1"/>
    <col min="76" max="76" width="9.140625" style="1"/>
    <col min="77" max="78" width="7.28515625" style="1" customWidth="1"/>
    <col min="79" max="79" width="9.140625" style="1"/>
    <col min="80" max="81" width="7.28515625" style="1" customWidth="1"/>
    <col min="82" max="82" width="9.140625" style="1"/>
    <col min="83" max="84" width="7.28515625" style="1" customWidth="1"/>
    <col min="85" max="85" width="9.140625" style="1"/>
    <col min="86" max="87" width="7.28515625" style="1" customWidth="1"/>
    <col min="88" max="88" width="9.140625" style="1"/>
    <col min="89" max="90" width="7.28515625" style="1" customWidth="1"/>
    <col min="91" max="91" width="9.140625" style="1"/>
    <col min="92" max="93" width="7.28515625" style="1" customWidth="1"/>
    <col min="94" max="16384" width="9.140625" style="1"/>
  </cols>
  <sheetData>
    <row r="1" spans="1:93" x14ac:dyDescent="0.2">
      <c r="AK1" s="2">
        <v>26</v>
      </c>
    </row>
    <row r="2" spans="1:93" x14ac:dyDescent="0.2">
      <c r="A2" s="1">
        <v>1</v>
      </c>
      <c r="U2" s="3" t="str">
        <f>(MID("TABELA",1,6))&amp;" "&amp;(A2)</f>
        <v>TABELA 1</v>
      </c>
      <c r="AS2" s="3"/>
      <c r="BQ2" s="3"/>
    </row>
    <row r="3" spans="1:93" ht="20.25" thickBot="1" x14ac:dyDescent="0.3">
      <c r="B3" s="410" t="s">
        <v>91</v>
      </c>
      <c r="C3" s="215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  <c r="S3" s="5"/>
      <c r="T3" s="4"/>
      <c r="U3" s="4"/>
      <c r="X3" s="135" t="s">
        <v>0</v>
      </c>
      <c r="Y3" s="6"/>
      <c r="Z3" s="7"/>
      <c r="AA3" s="7"/>
      <c r="AB3" s="7"/>
      <c r="AC3" s="7"/>
      <c r="AD3" s="7"/>
      <c r="AE3" s="8"/>
      <c r="AF3" s="7"/>
      <c r="AG3" s="7"/>
      <c r="AH3" s="7"/>
      <c r="AI3" s="7"/>
      <c r="AJ3" s="9"/>
      <c r="AK3" s="10"/>
      <c r="AL3" s="9"/>
      <c r="AM3" s="139">
        <f>IF(G4&gt;0,E4&amp;", "&amp;F4&amp;", "&amp;G4,IF(F4&gt;0,E4&amp;", "&amp;F4,E4))</f>
        <v>1</v>
      </c>
      <c r="AN3" s="136"/>
      <c r="AO3" s="137"/>
      <c r="AP3" s="137"/>
      <c r="AQ3" s="137"/>
      <c r="AR3" s="137"/>
      <c r="AS3" s="138" t="str">
        <f>T($K4)</f>
        <v xml:space="preserve"> Rozkład: powszedni</v>
      </c>
      <c r="AV3" s="135" t="s">
        <v>31</v>
      </c>
      <c r="AW3" s="6"/>
      <c r="AX3" s="7"/>
      <c r="AY3" s="7"/>
      <c r="AZ3" s="7"/>
      <c r="BA3" s="7"/>
      <c r="BB3" s="7"/>
      <c r="BC3" s="8"/>
      <c r="BD3" s="7"/>
      <c r="BE3" s="7"/>
      <c r="BF3" s="7"/>
      <c r="BG3" s="7"/>
      <c r="BH3" s="9"/>
      <c r="BI3" s="10"/>
      <c r="BJ3" s="9"/>
      <c r="BK3" s="139">
        <f>IF(G4&gt;0,E4&amp;", "&amp;F4&amp;", "&amp;G4,IF(F4&gt;0,E4&amp;", "&amp;F4,E4))</f>
        <v>1</v>
      </c>
      <c r="BL3" s="136"/>
      <c r="BM3" s="137"/>
      <c r="BN3" s="137"/>
      <c r="BO3" s="137"/>
      <c r="BP3" s="137"/>
      <c r="BQ3" s="138" t="str">
        <f>T($K4)</f>
        <v xml:space="preserve"> Rozkład: powszedni</v>
      </c>
    </row>
    <row r="4" spans="1:93" ht="18.75" thickBot="1" x14ac:dyDescent="0.25">
      <c r="B4" s="11" t="s">
        <v>28</v>
      </c>
      <c r="C4" s="225"/>
      <c r="D4" s="12"/>
      <c r="E4" s="154">
        <v>1</v>
      </c>
      <c r="F4" s="12"/>
      <c r="G4" s="12"/>
      <c r="H4" s="12"/>
      <c r="I4" s="12"/>
      <c r="J4" s="13"/>
      <c r="K4" s="14" t="s">
        <v>1</v>
      </c>
      <c r="L4" s="229"/>
      <c r="M4" s="12"/>
      <c r="N4" s="12"/>
      <c r="O4" s="12"/>
      <c r="P4" s="12"/>
      <c r="Q4" s="12"/>
      <c r="R4" s="12"/>
      <c r="S4" s="12"/>
      <c r="T4" s="12"/>
      <c r="U4" s="15"/>
      <c r="X4" s="16" t="s">
        <v>2</v>
      </c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8"/>
      <c r="AM4" s="19" t="s">
        <v>27</v>
      </c>
      <c r="AN4" s="20"/>
      <c r="AO4" s="20"/>
      <c r="AP4" s="20"/>
      <c r="AQ4" s="20"/>
      <c r="AR4" s="20"/>
      <c r="AS4" s="21"/>
      <c r="AV4" s="155" t="s">
        <v>2</v>
      </c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7"/>
      <c r="BK4" s="158" t="s">
        <v>27</v>
      </c>
      <c r="BL4" s="159"/>
      <c r="BM4" s="159"/>
      <c r="BN4" s="159"/>
      <c r="BO4" s="159"/>
      <c r="BP4" s="159"/>
      <c r="BQ4" s="160"/>
    </row>
    <row r="5" spans="1:93" x14ac:dyDescent="0.2">
      <c r="B5" s="22" t="s">
        <v>98</v>
      </c>
      <c r="C5" s="23"/>
      <c r="D5" s="23"/>
      <c r="E5" s="23"/>
      <c r="F5" s="23"/>
      <c r="G5" s="23"/>
      <c r="H5" s="23"/>
      <c r="I5" s="23"/>
      <c r="J5" s="23"/>
      <c r="K5" s="24" t="s">
        <v>99</v>
      </c>
      <c r="L5" s="23"/>
      <c r="M5" s="23"/>
      <c r="N5" s="23"/>
      <c r="O5" s="23"/>
      <c r="P5" s="23"/>
      <c r="Q5" s="23"/>
      <c r="R5" s="23"/>
      <c r="S5" s="25"/>
      <c r="T5" s="145" t="s">
        <v>3</v>
      </c>
      <c r="U5" s="146"/>
      <c r="X5" s="26" t="s">
        <v>4</v>
      </c>
      <c r="Y5" s="27" t="s">
        <v>4</v>
      </c>
      <c r="Z5" s="27" t="s">
        <v>4</v>
      </c>
      <c r="AA5" s="28" t="s">
        <v>4</v>
      </c>
      <c r="AB5" s="28" t="s">
        <v>4</v>
      </c>
      <c r="AC5" s="27" t="s">
        <v>4</v>
      </c>
      <c r="AD5" s="27" t="s">
        <v>4</v>
      </c>
      <c r="AE5" s="28" t="s">
        <v>4</v>
      </c>
      <c r="AF5" s="28" t="s">
        <v>4</v>
      </c>
      <c r="AG5" s="27" t="s">
        <v>4</v>
      </c>
      <c r="AH5" s="27" t="s">
        <v>4</v>
      </c>
      <c r="AI5" s="28" t="s">
        <v>4</v>
      </c>
      <c r="AJ5" s="28" t="s">
        <v>4</v>
      </c>
      <c r="AK5" s="29" t="s">
        <v>4</v>
      </c>
      <c r="AM5" s="30" t="s">
        <v>4</v>
      </c>
      <c r="AN5" s="31" t="s">
        <v>4</v>
      </c>
      <c r="AO5" s="32" t="s">
        <v>4</v>
      </c>
      <c r="AP5" s="31" t="s">
        <v>4</v>
      </c>
      <c r="AQ5" s="32" t="s">
        <v>4</v>
      </c>
      <c r="AR5" s="31" t="s">
        <v>4</v>
      </c>
      <c r="AS5" s="33" t="s">
        <v>4</v>
      </c>
      <c r="AV5" s="26" t="s">
        <v>4</v>
      </c>
      <c r="AW5" s="27" t="s">
        <v>4</v>
      </c>
      <c r="AX5" s="27" t="s">
        <v>4</v>
      </c>
      <c r="AY5" s="28" t="s">
        <v>4</v>
      </c>
      <c r="AZ5" s="28" t="s">
        <v>4</v>
      </c>
      <c r="BA5" s="27" t="s">
        <v>4</v>
      </c>
      <c r="BB5" s="27" t="s">
        <v>4</v>
      </c>
      <c r="BC5" s="28" t="s">
        <v>4</v>
      </c>
      <c r="BD5" s="28" t="s">
        <v>4</v>
      </c>
      <c r="BE5" s="27" t="s">
        <v>4</v>
      </c>
      <c r="BF5" s="27" t="s">
        <v>4</v>
      </c>
      <c r="BG5" s="28" t="s">
        <v>4</v>
      </c>
      <c r="BH5" s="28" t="s">
        <v>4</v>
      </c>
      <c r="BI5" s="29" t="s">
        <v>4</v>
      </c>
      <c r="BK5" s="30" t="s">
        <v>4</v>
      </c>
      <c r="BL5" s="31" t="s">
        <v>4</v>
      </c>
      <c r="BM5" s="32" t="s">
        <v>4</v>
      </c>
      <c r="BN5" s="31" t="s">
        <v>4</v>
      </c>
      <c r="BO5" s="32" t="s">
        <v>4</v>
      </c>
      <c r="BP5" s="31" t="s">
        <v>4</v>
      </c>
      <c r="BQ5" s="33" t="s">
        <v>4</v>
      </c>
    </row>
    <row r="6" spans="1:93" x14ac:dyDescent="0.2">
      <c r="B6" s="34" t="s">
        <v>5</v>
      </c>
      <c r="C6" s="226"/>
      <c r="D6" s="35"/>
      <c r="E6" s="35"/>
      <c r="F6" s="36"/>
      <c r="G6" s="37" t="s">
        <v>6</v>
      </c>
      <c r="H6" s="38"/>
      <c r="I6" s="39"/>
      <c r="J6" s="40"/>
      <c r="K6" s="41" t="s">
        <v>5</v>
      </c>
      <c r="L6" s="226"/>
      <c r="M6" s="35"/>
      <c r="N6" s="35"/>
      <c r="O6" s="36"/>
      <c r="P6" s="37" t="s">
        <v>6</v>
      </c>
      <c r="Q6" s="38"/>
      <c r="R6" s="39"/>
      <c r="S6" s="42"/>
      <c r="T6" s="458" t="s">
        <v>7</v>
      </c>
      <c r="U6" s="459"/>
      <c r="X6" s="43">
        <v>2.0099999999999998</v>
      </c>
      <c r="Y6" s="44">
        <v>5.01</v>
      </c>
      <c r="Z6" s="44">
        <v>6.31</v>
      </c>
      <c r="AA6" s="45">
        <v>8.01</v>
      </c>
      <c r="AB6" s="46">
        <v>9.31</v>
      </c>
      <c r="AC6" s="44">
        <v>11.01</v>
      </c>
      <c r="AD6" s="44">
        <v>12.31</v>
      </c>
      <c r="AE6" s="46">
        <v>14.01</v>
      </c>
      <c r="AF6" s="46">
        <v>15.31</v>
      </c>
      <c r="AG6" s="44">
        <v>17.010000000000002</v>
      </c>
      <c r="AH6" s="44">
        <v>18.309999999999999</v>
      </c>
      <c r="AI6" s="46">
        <v>20.010000000000002</v>
      </c>
      <c r="AJ6" s="46">
        <v>21.31</v>
      </c>
      <c r="AK6" s="47">
        <v>23.01</v>
      </c>
      <c r="AM6" s="48">
        <v>5.01</v>
      </c>
      <c r="AN6" s="49">
        <v>8.01</v>
      </c>
      <c r="AO6" s="50">
        <v>11.01</v>
      </c>
      <c r="AP6" s="49">
        <v>14.01</v>
      </c>
      <c r="AQ6" s="50">
        <v>17.010000000000002</v>
      </c>
      <c r="AR6" s="49">
        <v>20.010000000000002</v>
      </c>
      <c r="AS6" s="51">
        <v>23.01</v>
      </c>
      <c r="AV6" s="43">
        <v>2.0099999999999998</v>
      </c>
      <c r="AW6" s="44">
        <v>5.01</v>
      </c>
      <c r="AX6" s="44">
        <v>6.31</v>
      </c>
      <c r="AY6" s="45">
        <v>8.01</v>
      </c>
      <c r="AZ6" s="46">
        <v>9.31</v>
      </c>
      <c r="BA6" s="44">
        <v>11.01</v>
      </c>
      <c r="BB6" s="44">
        <v>12.31</v>
      </c>
      <c r="BC6" s="46">
        <v>14.01</v>
      </c>
      <c r="BD6" s="46">
        <v>15.31</v>
      </c>
      <c r="BE6" s="44">
        <v>17.010000000000002</v>
      </c>
      <c r="BF6" s="44">
        <v>18.309999999999999</v>
      </c>
      <c r="BG6" s="46">
        <v>20.010000000000002</v>
      </c>
      <c r="BH6" s="46">
        <v>21.31</v>
      </c>
      <c r="BI6" s="47">
        <v>23.01</v>
      </c>
      <c r="BK6" s="48">
        <v>5.01</v>
      </c>
      <c r="BL6" s="49">
        <v>8.01</v>
      </c>
      <c r="BM6" s="50">
        <v>11.01</v>
      </c>
      <c r="BN6" s="49">
        <v>14.01</v>
      </c>
      <c r="BO6" s="50">
        <v>17.010000000000002</v>
      </c>
      <c r="BP6" s="49">
        <v>20.010000000000002</v>
      </c>
      <c r="BQ6" s="51">
        <v>23.01</v>
      </c>
    </row>
    <row r="7" spans="1:93" ht="26.25" thickBot="1" x14ac:dyDescent="0.3">
      <c r="B7" s="452" t="s">
        <v>8</v>
      </c>
      <c r="C7" s="454" t="s">
        <v>48</v>
      </c>
      <c r="D7" s="454" t="s">
        <v>9</v>
      </c>
      <c r="E7" s="52" t="s">
        <v>10</v>
      </c>
      <c r="F7" s="53"/>
      <c r="G7" s="456" t="s">
        <v>11</v>
      </c>
      <c r="H7" s="456" t="s">
        <v>12</v>
      </c>
      <c r="I7" s="54" t="s">
        <v>13</v>
      </c>
      <c r="J7" s="55"/>
      <c r="K7" s="454" t="s">
        <v>8</v>
      </c>
      <c r="L7" s="454" t="s">
        <v>48</v>
      </c>
      <c r="M7" s="454" t="s">
        <v>9</v>
      </c>
      <c r="N7" s="52" t="s">
        <v>10</v>
      </c>
      <c r="O7" s="53"/>
      <c r="P7" s="456" t="s">
        <v>11</v>
      </c>
      <c r="Q7" s="456" t="s">
        <v>12</v>
      </c>
      <c r="R7" s="56" t="s">
        <v>14</v>
      </c>
      <c r="S7" s="57"/>
      <c r="T7" s="460"/>
      <c r="U7" s="461"/>
      <c r="X7" s="58" t="s">
        <v>15</v>
      </c>
      <c r="Y7" s="59" t="s">
        <v>15</v>
      </c>
      <c r="Z7" s="59" t="s">
        <v>15</v>
      </c>
      <c r="AA7" s="60" t="s">
        <v>15</v>
      </c>
      <c r="AB7" s="60" t="s">
        <v>15</v>
      </c>
      <c r="AC7" s="59" t="s">
        <v>15</v>
      </c>
      <c r="AD7" s="59" t="s">
        <v>15</v>
      </c>
      <c r="AE7" s="60" t="s">
        <v>15</v>
      </c>
      <c r="AF7" s="60" t="s">
        <v>15</v>
      </c>
      <c r="AG7" s="59" t="s">
        <v>15</v>
      </c>
      <c r="AH7" s="59" t="s">
        <v>15</v>
      </c>
      <c r="AI7" s="60" t="s">
        <v>15</v>
      </c>
      <c r="AJ7" s="60" t="s">
        <v>15</v>
      </c>
      <c r="AK7" s="61" t="s">
        <v>15</v>
      </c>
      <c r="AL7" s="62"/>
      <c r="AM7" s="63" t="s">
        <v>15</v>
      </c>
      <c r="AN7" s="64" t="s">
        <v>15</v>
      </c>
      <c r="AO7" s="65" t="s">
        <v>15</v>
      </c>
      <c r="AP7" s="64" t="s">
        <v>15</v>
      </c>
      <c r="AQ7" s="65" t="s">
        <v>15</v>
      </c>
      <c r="AR7" s="64" t="s">
        <v>15</v>
      </c>
      <c r="AS7" s="66" t="s">
        <v>15</v>
      </c>
      <c r="AV7" s="58" t="s">
        <v>15</v>
      </c>
      <c r="AW7" s="59" t="s">
        <v>15</v>
      </c>
      <c r="AX7" s="59" t="s">
        <v>15</v>
      </c>
      <c r="AY7" s="60" t="s">
        <v>15</v>
      </c>
      <c r="AZ7" s="60" t="s">
        <v>15</v>
      </c>
      <c r="BA7" s="59" t="s">
        <v>15</v>
      </c>
      <c r="BB7" s="59" t="s">
        <v>15</v>
      </c>
      <c r="BC7" s="60" t="s">
        <v>15</v>
      </c>
      <c r="BD7" s="60" t="s">
        <v>15</v>
      </c>
      <c r="BE7" s="59" t="s">
        <v>15</v>
      </c>
      <c r="BF7" s="59" t="s">
        <v>15</v>
      </c>
      <c r="BG7" s="60" t="s">
        <v>15</v>
      </c>
      <c r="BH7" s="60" t="s">
        <v>15</v>
      </c>
      <c r="BI7" s="61" t="s">
        <v>15</v>
      </c>
      <c r="BJ7" s="62"/>
      <c r="BK7" s="63" t="s">
        <v>15</v>
      </c>
      <c r="BL7" s="64" t="s">
        <v>15</v>
      </c>
      <c r="BM7" s="65" t="s">
        <v>15</v>
      </c>
      <c r="BN7" s="64" t="s">
        <v>15</v>
      </c>
      <c r="BO7" s="65" t="s">
        <v>15</v>
      </c>
      <c r="BP7" s="64" t="s">
        <v>15</v>
      </c>
      <c r="BQ7" s="66" t="s">
        <v>15</v>
      </c>
      <c r="BS7" s="135" t="s">
        <v>57</v>
      </c>
      <c r="BT7" s="139"/>
      <c r="BV7" s="135" t="s">
        <v>59</v>
      </c>
      <c r="BW7" s="139"/>
      <c r="BY7" s="135" t="s">
        <v>60</v>
      </c>
      <c r="BZ7" s="139"/>
      <c r="CB7" s="135" t="s">
        <v>61</v>
      </c>
      <c r="CC7" s="139"/>
      <c r="CE7" s="135" t="s">
        <v>62</v>
      </c>
      <c r="CF7" s="139"/>
      <c r="CH7" s="135" t="s">
        <v>63</v>
      </c>
      <c r="CI7" s="139"/>
      <c r="CK7" s="135" t="s">
        <v>64</v>
      </c>
      <c r="CL7" s="139"/>
      <c r="CN7" s="135" t="s">
        <v>65</v>
      </c>
      <c r="CO7" s="139"/>
    </row>
    <row r="8" spans="1:93" ht="26.25" thickBot="1" x14ac:dyDescent="0.25">
      <c r="B8" s="453"/>
      <c r="C8" s="455"/>
      <c r="D8" s="455"/>
      <c r="E8" s="67" t="s">
        <v>16</v>
      </c>
      <c r="F8" s="67" t="s">
        <v>17</v>
      </c>
      <c r="G8" s="457"/>
      <c r="H8" s="457"/>
      <c r="I8" s="68" t="s">
        <v>18</v>
      </c>
      <c r="J8" s="68" t="s">
        <v>19</v>
      </c>
      <c r="K8" s="455"/>
      <c r="L8" s="455"/>
      <c r="M8" s="455"/>
      <c r="N8" s="67" t="s">
        <v>20</v>
      </c>
      <c r="O8" s="67" t="s">
        <v>21</v>
      </c>
      <c r="P8" s="457"/>
      <c r="Q8" s="457"/>
      <c r="R8" s="68" t="s">
        <v>18</v>
      </c>
      <c r="S8" s="68" t="s">
        <v>19</v>
      </c>
      <c r="T8" s="68" t="s">
        <v>11</v>
      </c>
      <c r="U8" s="69" t="s">
        <v>12</v>
      </c>
      <c r="X8" s="70">
        <v>5</v>
      </c>
      <c r="Y8" s="71">
        <v>6.3</v>
      </c>
      <c r="Z8" s="71">
        <v>8</v>
      </c>
      <c r="AA8" s="72">
        <v>9.3000000000000007</v>
      </c>
      <c r="AB8" s="73">
        <v>11</v>
      </c>
      <c r="AC8" s="71">
        <v>12.3</v>
      </c>
      <c r="AD8" s="71">
        <v>14</v>
      </c>
      <c r="AE8" s="73">
        <v>15.3</v>
      </c>
      <c r="AF8" s="73">
        <v>17</v>
      </c>
      <c r="AG8" s="71">
        <v>18.3</v>
      </c>
      <c r="AH8" s="71">
        <v>20</v>
      </c>
      <c r="AI8" s="73">
        <v>21.3</v>
      </c>
      <c r="AJ8" s="73">
        <v>23</v>
      </c>
      <c r="AK8" s="74">
        <v>2</v>
      </c>
      <c r="AL8" s="62"/>
      <c r="AM8" s="75">
        <v>8</v>
      </c>
      <c r="AN8" s="76">
        <v>11</v>
      </c>
      <c r="AO8" s="77">
        <v>14</v>
      </c>
      <c r="AP8" s="76">
        <v>17</v>
      </c>
      <c r="AQ8" s="77">
        <v>20</v>
      </c>
      <c r="AR8" s="76">
        <v>23</v>
      </c>
      <c r="AS8" s="78">
        <v>5</v>
      </c>
      <c r="AV8" s="70">
        <v>5</v>
      </c>
      <c r="AW8" s="71">
        <v>6.3</v>
      </c>
      <c r="AX8" s="71">
        <v>8</v>
      </c>
      <c r="AY8" s="72">
        <v>9.3000000000000007</v>
      </c>
      <c r="AZ8" s="73">
        <v>11</v>
      </c>
      <c r="BA8" s="71">
        <v>12.3</v>
      </c>
      <c r="BB8" s="71">
        <v>14</v>
      </c>
      <c r="BC8" s="73">
        <v>15.3</v>
      </c>
      <c r="BD8" s="73">
        <v>17</v>
      </c>
      <c r="BE8" s="71">
        <v>18.3</v>
      </c>
      <c r="BF8" s="71">
        <v>20</v>
      </c>
      <c r="BG8" s="73">
        <v>21.3</v>
      </c>
      <c r="BH8" s="73">
        <v>23</v>
      </c>
      <c r="BI8" s="74">
        <v>2</v>
      </c>
      <c r="BJ8" s="62"/>
      <c r="BK8" s="75">
        <v>8</v>
      </c>
      <c r="BL8" s="76">
        <v>11</v>
      </c>
      <c r="BM8" s="77">
        <v>14</v>
      </c>
      <c r="BN8" s="76">
        <v>17</v>
      </c>
      <c r="BO8" s="77">
        <v>20</v>
      </c>
      <c r="BP8" s="76">
        <v>23</v>
      </c>
      <c r="BQ8" s="78">
        <v>5</v>
      </c>
      <c r="BS8" s="16" t="s">
        <v>55</v>
      </c>
      <c r="BT8" s="230" t="s">
        <v>56</v>
      </c>
      <c r="BV8" s="16" t="s">
        <v>55</v>
      </c>
      <c r="BW8" s="230" t="s">
        <v>56</v>
      </c>
      <c r="BY8" s="16" t="s">
        <v>55</v>
      </c>
      <c r="BZ8" s="230" t="s">
        <v>56</v>
      </c>
      <c r="CB8" s="16" t="s">
        <v>55</v>
      </c>
      <c r="CC8" s="230" t="s">
        <v>56</v>
      </c>
      <c r="CE8" s="16" t="s">
        <v>55</v>
      </c>
      <c r="CF8" s="230" t="s">
        <v>56</v>
      </c>
      <c r="CH8" s="16" t="s">
        <v>55</v>
      </c>
      <c r="CI8" s="230" t="s">
        <v>56</v>
      </c>
      <c r="CK8" s="16" t="s">
        <v>55</v>
      </c>
      <c r="CL8" s="230" t="s">
        <v>56</v>
      </c>
      <c r="CN8" s="16" t="s">
        <v>55</v>
      </c>
      <c r="CO8" s="230" t="s">
        <v>56</v>
      </c>
    </row>
    <row r="9" spans="1:93" ht="24.95" customHeight="1" x14ac:dyDescent="0.2">
      <c r="B9" s="94">
        <v>5.13</v>
      </c>
      <c r="C9" s="393" t="s">
        <v>81</v>
      </c>
      <c r="D9" s="390" t="s">
        <v>92</v>
      </c>
      <c r="E9" s="282">
        <v>3.2</v>
      </c>
      <c r="F9" s="399" t="s">
        <v>23</v>
      </c>
      <c r="G9" s="95">
        <v>0</v>
      </c>
      <c r="H9" s="373">
        <f t="shared" ref="H9:H24" si="0">G9/(N(E9)+N(F9))</f>
        <v>0</v>
      </c>
      <c r="I9" s="96" t="s">
        <v>72</v>
      </c>
      <c r="J9" s="95">
        <v>0</v>
      </c>
      <c r="K9" s="97">
        <v>5.2</v>
      </c>
      <c r="L9" s="396" t="s">
        <v>81</v>
      </c>
      <c r="M9" s="390" t="s">
        <v>109</v>
      </c>
      <c r="N9" s="399">
        <v>9.6999999999999993</v>
      </c>
      <c r="O9" s="399" t="s">
        <v>23</v>
      </c>
      <c r="P9" s="95">
        <v>17</v>
      </c>
      <c r="Q9" s="373">
        <f t="shared" ref="Q9:Q26" si="1">P9/(N(N9)+N(O9))</f>
        <v>1.7525773195876291</v>
      </c>
      <c r="R9" s="96" t="s">
        <v>114</v>
      </c>
      <c r="S9" s="95">
        <v>12</v>
      </c>
      <c r="T9" s="98">
        <f t="shared" ref="T9:T26" si="2">G9+P9</f>
        <v>17</v>
      </c>
      <c r="U9" s="99">
        <f t="shared" ref="U9:U26" si="3">T9/(N(E9)+N(F9)+N(N9)+N(O9))</f>
        <v>1.3178294573643412</v>
      </c>
      <c r="X9" s="100">
        <f t="shared" ref="X9:AJ21" si="4">IF(N($B9)&gt;0,IF($B9&gt;=X$6,IF($B9&lt;=X$8,$G9,0),0),0)+IF(N($K9)&gt;0,IF($K9&gt;=X$6,IF($K9&lt;=X$8,$P9,0),0),0)</f>
        <v>0</v>
      </c>
      <c r="Y9" s="101">
        <f t="shared" si="4"/>
        <v>17</v>
      </c>
      <c r="Z9" s="101">
        <f t="shared" si="4"/>
        <v>0</v>
      </c>
      <c r="AA9" s="102">
        <f t="shared" si="4"/>
        <v>0</v>
      </c>
      <c r="AB9" s="102">
        <f t="shared" si="4"/>
        <v>0</v>
      </c>
      <c r="AC9" s="101">
        <f t="shared" si="4"/>
        <v>0</v>
      </c>
      <c r="AD9" s="101">
        <f t="shared" si="4"/>
        <v>0</v>
      </c>
      <c r="AE9" s="102">
        <f t="shared" si="4"/>
        <v>0</v>
      </c>
      <c r="AF9" s="102">
        <f t="shared" si="4"/>
        <v>0</v>
      </c>
      <c r="AG9" s="101">
        <f t="shared" si="4"/>
        <v>0</v>
      </c>
      <c r="AH9" s="101">
        <f t="shared" si="4"/>
        <v>0</v>
      </c>
      <c r="AI9" s="102">
        <f t="shared" si="4"/>
        <v>0</v>
      </c>
      <c r="AJ9" s="102">
        <f t="shared" si="4"/>
        <v>0</v>
      </c>
      <c r="AK9" s="103">
        <f t="shared" ref="AK9:AK25" si="5">IF(N($B9)&gt;0,IF($B9&gt;=AK$6,IF($B9&lt;=AK$1,$G9,0),0),0)+IF(N($K9)&gt;0,IF($K9&gt;=AK$6,IF($K9&lt;=AK$1,$P9,0),0),0)</f>
        <v>0</v>
      </c>
      <c r="AM9" s="104">
        <f t="shared" ref="AM9:AM25" si="6">Y9+Z9</f>
        <v>17</v>
      </c>
      <c r="AN9" s="105">
        <f t="shared" ref="AN9:AN25" si="7">AA9+AB9</f>
        <v>0</v>
      </c>
      <c r="AO9" s="106">
        <f t="shared" ref="AO9:AO25" si="8">AC9+AD9</f>
        <v>0</v>
      </c>
      <c r="AP9" s="105">
        <f t="shared" ref="AP9:AP25" si="9">AE9+AF9</f>
        <v>0</v>
      </c>
      <c r="AQ9" s="106">
        <f t="shared" ref="AQ9:AQ25" si="10">AG9+AH9</f>
        <v>0</v>
      </c>
      <c r="AR9" s="105">
        <f t="shared" ref="AR9:AR25" si="11">AI9+AJ9</f>
        <v>0</v>
      </c>
      <c r="AS9" s="107">
        <f t="shared" ref="AS9:AS24" si="12">AK9+X9</f>
        <v>0</v>
      </c>
      <c r="AV9" s="100">
        <f t="shared" ref="AV9:BH21" si="13">IF(N($B9)&gt;0,IF($B9&gt;=AV$6,IF($B9&lt;=AV$8,N($E9)+N($F9),0),0),0)+IF(N($K9)&gt;0,IF($K9&gt;=AV$6,IF($K9&lt;=AV$8,N($N9)+N($O9),0),0),0)</f>
        <v>0</v>
      </c>
      <c r="AW9" s="101">
        <f t="shared" si="13"/>
        <v>12.899999999999999</v>
      </c>
      <c r="AX9" s="101">
        <f t="shared" si="13"/>
        <v>0</v>
      </c>
      <c r="AY9" s="102">
        <f t="shared" si="13"/>
        <v>0</v>
      </c>
      <c r="AZ9" s="102">
        <f t="shared" si="13"/>
        <v>0</v>
      </c>
      <c r="BA9" s="101">
        <f t="shared" si="13"/>
        <v>0</v>
      </c>
      <c r="BB9" s="101">
        <f t="shared" si="13"/>
        <v>0</v>
      </c>
      <c r="BC9" s="102">
        <f t="shared" si="13"/>
        <v>0</v>
      </c>
      <c r="BD9" s="102">
        <f t="shared" si="13"/>
        <v>0</v>
      </c>
      <c r="BE9" s="101">
        <f t="shared" si="13"/>
        <v>0</v>
      </c>
      <c r="BF9" s="101">
        <f t="shared" si="13"/>
        <v>0</v>
      </c>
      <c r="BG9" s="102">
        <f t="shared" si="13"/>
        <v>0</v>
      </c>
      <c r="BH9" s="102">
        <f t="shared" si="13"/>
        <v>0</v>
      </c>
      <c r="BI9" s="380">
        <f t="shared" ref="BI9:BI25" si="14">IF(N($B9)&gt;0,IF($B9&gt;=BI$6,IF($B9&lt;=BI$8+24,N($E9)+N($F9),0),0),0)+IF(N($K9)&gt;0,IF($K9&gt;=BI$6,IF($K9&lt;=BI$8+24,N($N9)+N($O9),0),0),0)+IF(N($B9)&gt;0,IF($B9&lt;=BI$8,N($E9)+N($F9),0),0)+IF(N($K9)&gt;0,IF($K9&lt;=BI$8,N($N9)+N($O9),0),0)</f>
        <v>0</v>
      </c>
      <c r="BK9" s="104">
        <f t="shared" ref="BK9:BK25" si="15">AW9+AX9</f>
        <v>12.899999999999999</v>
      </c>
      <c r="BL9" s="105">
        <f t="shared" ref="BL9:BL25" si="16">AY9+AZ9</f>
        <v>0</v>
      </c>
      <c r="BM9" s="106">
        <f t="shared" ref="BM9:BM25" si="17">BA9+BB9</f>
        <v>0</v>
      </c>
      <c r="BN9" s="105">
        <f t="shared" ref="BN9:BN25" si="18">BC9+BD9</f>
        <v>0</v>
      </c>
      <c r="BO9" s="106">
        <f t="shared" ref="BO9:BO25" si="19">BE9+BF9</f>
        <v>0</v>
      </c>
      <c r="BP9" s="105">
        <f t="shared" ref="BP9:BP25" si="20">BG9+BH9</f>
        <v>0</v>
      </c>
      <c r="BQ9" s="107">
        <f t="shared" ref="BQ9:BQ25" si="21">BI9+AV9</f>
        <v>0</v>
      </c>
      <c r="BS9" s="100">
        <f>IF(T($C9)=T('Typy taboru'!$C$8),IF($J9&gt;0,IF($J9&gt;='Typy taboru'!$F$8,IF($J9&gt;'Typy taboru'!$G$8,IF($J9&gt;'Typy taboru'!$I$8,3,2),1),0)),0)</f>
        <v>0</v>
      </c>
      <c r="BT9" s="232">
        <f>IF(T($L9)=T('Typy taboru'!$C$8),IF($S9&gt;0,IF($S9&gt;='Typy taboru'!$F$8,IF($S9&gt;'Typy taboru'!$G$8,IF($S9&gt;'Typy taboru'!$I$8,3,2),1),0)),0)</f>
        <v>0</v>
      </c>
      <c r="BV9" s="100" t="b">
        <f>IF(T($C9)=T('Typy taboru'!$C$9),IF($J9&gt;0,IF($J9&gt;='Typy taboru'!$F$9,IF($J9&gt;'Typy taboru'!$G$9,IF($J9&gt;'Typy taboru'!$I$9,3,2),1),0)),0)</f>
        <v>0</v>
      </c>
      <c r="BW9" s="232">
        <f>IF(T($L9)=T('Typy taboru'!$C$9),IF($S9&gt;0,IF($S9&gt;='Typy taboru'!$F$9,IF($S9&gt;'Typy taboru'!$G$9,IF($S9&gt;'Typy taboru'!$I$9,3,2),1),0)),0)</f>
        <v>0</v>
      </c>
      <c r="BY9" s="100">
        <f>IF(T($C9)=T('Typy taboru'!$C$10),IF($J9&gt;0,IF($J9&gt;='Typy taboru'!$F$10,IF($J9&gt;'Typy taboru'!$G$10,IF($J9&gt;'Typy taboru'!$I$10,3,2),1),0)),0)</f>
        <v>0</v>
      </c>
      <c r="BZ9" s="232">
        <f>IF(T($L9)=T('Typy taboru'!$C$10),IF($S9&gt;0,IF($S9&gt;='Typy taboru'!$F$10,IF($S9&gt;'Typy taboru'!$G$10,IF($S9&gt;'Typy taboru'!$I$10,3,2),1),0)),0)</f>
        <v>0</v>
      </c>
      <c r="CB9" s="100">
        <f>IF(T($C9)=T('Typy taboru'!$C$11),IF($J9&gt;0,IF($J9&gt;='Typy taboru'!$F$11,IF($J9&gt;'Typy taboru'!$G$11,IF($J9&gt;'Typy taboru'!$I$11,3,2),1),0)),0)</f>
        <v>0</v>
      </c>
      <c r="CC9" s="232">
        <f>IF(T($L9)=T('Typy taboru'!$C$11),IF($S9&gt;0,IF($S9&gt;='Typy taboru'!$F$11,IF($S9&gt;'Typy taboru'!$G$11,IF($S9&gt;'Typy taboru'!$I$11,3,2),1),0)),0)</f>
        <v>0</v>
      </c>
      <c r="CE9" s="100">
        <f>IF(T($C9)=T('Typy taboru'!$C$12),IF($J9&gt;0,IF($J9&gt;='Typy taboru'!$F$12,IF($J9&gt;'Typy taboru'!$G$12,IF($J9&gt;'Typy taboru'!$I$12,3,2),1),0)),0)</f>
        <v>0</v>
      </c>
      <c r="CF9" s="232">
        <f>IF(T($L9)=T('Typy taboru'!$C$12),IF($S9&gt;0,IF($S9&gt;='Typy taboru'!$F$12,IF($S9&gt;'Typy taboru'!$G$12,IF($S9&gt;'Typy taboru'!$I$12,3,2),1),0)),0)</f>
        <v>0</v>
      </c>
      <c r="CH9" s="100">
        <f>IF(T($C9)=T('Typy taboru'!$C$13),IF($J9&gt;0,IF($J9&gt;='Typy taboru'!$F$13,IF($J9&gt;'Typy taboru'!$G$13,IF($J9&gt;'Typy taboru'!$I$13,3,2),1),0)),0)</f>
        <v>0</v>
      </c>
      <c r="CI9" s="232">
        <f>IF(T($L9)=T('Typy taboru'!$C$13),IF($S9&gt;0,IF($S9&gt;='Typy taboru'!$F$13,IF($S9&gt;'Typy taboru'!$G$13,IF($S9&gt;'Typy taboru'!$I$13,3,2),1),0)),0)</f>
        <v>0</v>
      </c>
      <c r="CK9" s="100">
        <f>IF(T($C9)=T('Typy taboru'!$C$14),IF($J9&gt;0,IF($J9&gt;='Typy taboru'!$F$14,IF($J9&gt;'Typy taboru'!$G$14,IF($J9&gt;'Typy taboru'!$I$14,3,2),1),0)),0)</f>
        <v>0</v>
      </c>
      <c r="CL9" s="232">
        <f>IF(T($L9)=T('Typy taboru'!$C$14),IF($S9&gt;0,IF($S9&gt;='Typy taboru'!$F$14,IF($S9&gt;'Typy taboru'!$G$14,IF($S9&gt;'Typy taboru'!$I$14,3,2),1),0)),0)</f>
        <v>0</v>
      </c>
      <c r="CN9" s="100">
        <f>IF(T($C9)=T('Typy taboru'!$C$15),IF($J9&gt;0,IF($J9&gt;='Typy taboru'!$F$15,IF($J9&gt;'Typy taboru'!$G$15,IF($J9&gt;'Typy taboru'!$I$15,3,2),1),0)),0)</f>
        <v>0</v>
      </c>
      <c r="CO9" s="232">
        <f>IF(T($L9)=T('Typy taboru'!$C$15),IF($S9&gt;0,IF($S9&gt;='Typy taboru'!$F$15,IF($S9&gt;'Typy taboru'!$G$15,IF($S9&gt;'Typy taboru'!$I$15,3,2),1),0)),0)</f>
        <v>0</v>
      </c>
    </row>
    <row r="10" spans="1:93" ht="24.95" customHeight="1" x14ac:dyDescent="0.2">
      <c r="B10" s="94">
        <v>6.08</v>
      </c>
      <c r="C10" s="393" t="s">
        <v>81</v>
      </c>
      <c r="D10" s="390" t="s">
        <v>93</v>
      </c>
      <c r="E10" s="282">
        <v>6.5</v>
      </c>
      <c r="F10" s="399" t="s">
        <v>23</v>
      </c>
      <c r="G10" s="95">
        <v>27</v>
      </c>
      <c r="H10" s="373">
        <f t="shared" si="0"/>
        <v>4.1538461538461542</v>
      </c>
      <c r="I10" s="96" t="s">
        <v>100</v>
      </c>
      <c r="J10" s="95">
        <v>18</v>
      </c>
      <c r="K10" s="97">
        <v>6.26</v>
      </c>
      <c r="L10" s="396" t="s">
        <v>81</v>
      </c>
      <c r="M10" s="390" t="s">
        <v>110</v>
      </c>
      <c r="N10" s="282">
        <v>4.2</v>
      </c>
      <c r="O10" s="399" t="s">
        <v>23</v>
      </c>
      <c r="P10" s="95">
        <v>7</v>
      </c>
      <c r="Q10" s="373">
        <f t="shared" si="1"/>
        <v>1.6666666666666665</v>
      </c>
      <c r="R10" s="96" t="s">
        <v>115</v>
      </c>
      <c r="S10" s="95">
        <v>6</v>
      </c>
      <c r="T10" s="98">
        <f t="shared" si="2"/>
        <v>34</v>
      </c>
      <c r="U10" s="99">
        <f t="shared" si="3"/>
        <v>3.1775700934579443</v>
      </c>
      <c r="X10" s="100">
        <f t="shared" si="4"/>
        <v>0</v>
      </c>
      <c r="Y10" s="101">
        <f t="shared" si="4"/>
        <v>34</v>
      </c>
      <c r="Z10" s="101">
        <f t="shared" si="4"/>
        <v>0</v>
      </c>
      <c r="AA10" s="102">
        <f t="shared" si="4"/>
        <v>0</v>
      </c>
      <c r="AB10" s="102">
        <f t="shared" si="4"/>
        <v>0</v>
      </c>
      <c r="AC10" s="101">
        <f t="shared" si="4"/>
        <v>0</v>
      </c>
      <c r="AD10" s="101">
        <f t="shared" si="4"/>
        <v>0</v>
      </c>
      <c r="AE10" s="102">
        <f t="shared" si="4"/>
        <v>0</v>
      </c>
      <c r="AF10" s="102">
        <f t="shared" si="4"/>
        <v>0</v>
      </c>
      <c r="AG10" s="101">
        <f t="shared" si="4"/>
        <v>0</v>
      </c>
      <c r="AH10" s="101">
        <f t="shared" si="4"/>
        <v>0</v>
      </c>
      <c r="AI10" s="102">
        <f t="shared" si="4"/>
        <v>0</v>
      </c>
      <c r="AJ10" s="102">
        <f t="shared" si="4"/>
        <v>0</v>
      </c>
      <c r="AK10" s="103">
        <f t="shared" si="5"/>
        <v>0</v>
      </c>
      <c r="AM10" s="104">
        <f t="shared" si="6"/>
        <v>34</v>
      </c>
      <c r="AN10" s="105">
        <f t="shared" si="7"/>
        <v>0</v>
      </c>
      <c r="AO10" s="106">
        <f t="shared" si="8"/>
        <v>0</v>
      </c>
      <c r="AP10" s="105">
        <f t="shared" si="9"/>
        <v>0</v>
      </c>
      <c r="AQ10" s="106">
        <f t="shared" si="10"/>
        <v>0</v>
      </c>
      <c r="AR10" s="105">
        <f t="shared" si="11"/>
        <v>0</v>
      </c>
      <c r="AS10" s="107">
        <f t="shared" si="12"/>
        <v>0</v>
      </c>
      <c r="AV10" s="100">
        <f t="shared" si="13"/>
        <v>0</v>
      </c>
      <c r="AW10" s="101">
        <f t="shared" si="13"/>
        <v>10.7</v>
      </c>
      <c r="AX10" s="101">
        <f t="shared" si="13"/>
        <v>0</v>
      </c>
      <c r="AY10" s="102">
        <f t="shared" si="13"/>
        <v>0</v>
      </c>
      <c r="AZ10" s="102">
        <f t="shared" si="13"/>
        <v>0</v>
      </c>
      <c r="BA10" s="101">
        <f t="shared" si="13"/>
        <v>0</v>
      </c>
      <c r="BB10" s="101">
        <f t="shared" si="13"/>
        <v>0</v>
      </c>
      <c r="BC10" s="102">
        <f t="shared" si="13"/>
        <v>0</v>
      </c>
      <c r="BD10" s="102">
        <f t="shared" si="13"/>
        <v>0</v>
      </c>
      <c r="BE10" s="101">
        <f t="shared" si="13"/>
        <v>0</v>
      </c>
      <c r="BF10" s="101">
        <f t="shared" si="13"/>
        <v>0</v>
      </c>
      <c r="BG10" s="102">
        <f t="shared" si="13"/>
        <v>0</v>
      </c>
      <c r="BH10" s="102">
        <f t="shared" si="13"/>
        <v>0</v>
      </c>
      <c r="BI10" s="380">
        <f t="shared" si="14"/>
        <v>0</v>
      </c>
      <c r="BK10" s="104">
        <f t="shared" si="15"/>
        <v>10.7</v>
      </c>
      <c r="BL10" s="105">
        <f t="shared" si="16"/>
        <v>0</v>
      </c>
      <c r="BM10" s="106">
        <f t="shared" si="17"/>
        <v>0</v>
      </c>
      <c r="BN10" s="105">
        <f t="shared" si="18"/>
        <v>0</v>
      </c>
      <c r="BO10" s="106">
        <f t="shared" si="19"/>
        <v>0</v>
      </c>
      <c r="BP10" s="105">
        <f t="shared" si="20"/>
        <v>0</v>
      </c>
      <c r="BQ10" s="107">
        <f t="shared" si="21"/>
        <v>0</v>
      </c>
      <c r="BS10" s="100">
        <f>IF(T($C10)=T('Typy taboru'!$C$8),IF($J10&gt;0,IF($J10&gt;='Typy taboru'!$F$8,IF($J10&gt;'Typy taboru'!$G$8,IF($J10&gt;'Typy taboru'!$I$8,3,2),1),0)),0)</f>
        <v>0</v>
      </c>
      <c r="BT10" s="232">
        <f>IF(T($L10)=T('Typy taboru'!$C$8),IF($S10&gt;0,IF($S10&gt;='Typy taboru'!$F$8,IF($S10&gt;'Typy taboru'!$G$8,IF($S10&gt;'Typy taboru'!$I$8,3,2),1),0)),0)</f>
        <v>0</v>
      </c>
      <c r="BV10" s="100">
        <f>IF(T($C10)=T('Typy taboru'!$C$9),IF($J10&gt;0,IF($J10&gt;='Typy taboru'!$F$9,IF($J10&gt;'Typy taboru'!$G$9,IF($J10&gt;'Typy taboru'!$I$9,3,2),1),0)),0)</f>
        <v>0</v>
      </c>
      <c r="BW10" s="232">
        <f>IF(T($L10)=T('Typy taboru'!$C$9),IF($S10&gt;0,IF($S10&gt;='Typy taboru'!$F$9,IF($S10&gt;'Typy taboru'!$G$9,IF($S10&gt;'Typy taboru'!$I$9,3,2),1),0)),0)</f>
        <v>0</v>
      </c>
      <c r="BY10" s="100">
        <f>IF(T($C10)=T('Typy taboru'!$C$10),IF($J10&gt;0,IF($J10&gt;='Typy taboru'!$F$10,IF($J10&gt;'Typy taboru'!$G$10,IF($J10&gt;'Typy taboru'!$I$10,3,2),1),0)),0)</f>
        <v>0</v>
      </c>
      <c r="BZ10" s="232">
        <f>IF(T($L10)=T('Typy taboru'!$C$10),IF($S10&gt;0,IF($S10&gt;='Typy taboru'!$F$10,IF($S10&gt;'Typy taboru'!$G$10,IF($S10&gt;'Typy taboru'!$I$10,3,2),1),0)),0)</f>
        <v>0</v>
      </c>
      <c r="CB10" s="100">
        <f>IF(T($C10)=T('Typy taboru'!$C$11),IF($J10&gt;0,IF($J10&gt;='Typy taboru'!$F$11,IF($J10&gt;'Typy taboru'!$G$11,IF($J10&gt;'Typy taboru'!$I$11,3,2),1),0)),0)</f>
        <v>0</v>
      </c>
      <c r="CC10" s="232">
        <f>IF(T($L10)=T('Typy taboru'!$C$11),IF($S10&gt;0,IF($S10&gt;='Typy taboru'!$F$11,IF($S10&gt;'Typy taboru'!$G$11,IF($S10&gt;'Typy taboru'!$I$11,3,2),1),0)),0)</f>
        <v>0</v>
      </c>
      <c r="CE10" s="100">
        <f>IF(T($C10)=T('Typy taboru'!$C$12),IF($J10&gt;0,IF($J10&gt;='Typy taboru'!$F$12,IF($J10&gt;'Typy taboru'!$G$12,IF($J10&gt;'Typy taboru'!$I$12,3,2),1),0)),0)</f>
        <v>0</v>
      </c>
      <c r="CF10" s="232">
        <f>IF(T($L10)=T('Typy taboru'!$C$12),IF($S10&gt;0,IF($S10&gt;='Typy taboru'!$F$12,IF($S10&gt;'Typy taboru'!$G$12,IF($S10&gt;'Typy taboru'!$I$12,3,2),1),0)),0)</f>
        <v>0</v>
      </c>
      <c r="CH10" s="100">
        <f>IF(T($C10)=T('Typy taboru'!$C$13),IF($J10&gt;0,IF($J10&gt;='Typy taboru'!$F$13,IF($J10&gt;'Typy taboru'!$G$13,IF($J10&gt;'Typy taboru'!$I$13,3,2),1),0)),0)</f>
        <v>0</v>
      </c>
      <c r="CI10" s="232">
        <f>IF(T($L10)=T('Typy taboru'!$C$13),IF($S10&gt;0,IF($S10&gt;='Typy taboru'!$F$13,IF($S10&gt;'Typy taboru'!$G$13,IF($S10&gt;'Typy taboru'!$I$13,3,2),1),0)),0)</f>
        <v>0</v>
      </c>
      <c r="CK10" s="100">
        <f>IF(T($C10)=T('Typy taboru'!$C$14),IF($J10&gt;0,IF($J10&gt;='Typy taboru'!$F$14,IF($J10&gt;'Typy taboru'!$G$14,IF($J10&gt;'Typy taboru'!$I$14,3,2),1),0)),0)</f>
        <v>0</v>
      </c>
      <c r="CL10" s="232">
        <f>IF(T($L10)=T('Typy taboru'!$C$14),IF($S10&gt;0,IF($S10&gt;='Typy taboru'!$F$14,IF($S10&gt;'Typy taboru'!$G$14,IF($S10&gt;'Typy taboru'!$I$14,3,2),1),0)),0)</f>
        <v>0</v>
      </c>
      <c r="CN10" s="100">
        <f>IF(T($C10)=T('Typy taboru'!$C$15),IF($J10&gt;0,IF($J10&gt;='Typy taboru'!$F$15,IF($J10&gt;'Typy taboru'!$G$15,IF($J10&gt;'Typy taboru'!$I$15,3,2),1),0)),0)</f>
        <v>0</v>
      </c>
      <c r="CO10" s="232">
        <f>IF(T($L10)=T('Typy taboru'!$C$15),IF($S10&gt;0,IF($S10&gt;='Typy taboru'!$F$15,IF($S10&gt;'Typy taboru'!$G$15,IF($S10&gt;'Typy taboru'!$I$15,3,2),1),0)),0)</f>
        <v>0</v>
      </c>
    </row>
    <row r="11" spans="1:93" ht="24.95" customHeight="1" x14ac:dyDescent="0.2">
      <c r="B11" s="94">
        <v>6.44</v>
      </c>
      <c r="C11" s="393" t="s">
        <v>81</v>
      </c>
      <c r="D11" s="390" t="s">
        <v>94</v>
      </c>
      <c r="E11" s="399">
        <v>4.2</v>
      </c>
      <c r="F11" s="399" t="s">
        <v>23</v>
      </c>
      <c r="G11" s="95">
        <v>9</v>
      </c>
      <c r="H11" s="373">
        <f t="shared" si="0"/>
        <v>2.1428571428571428</v>
      </c>
      <c r="I11" s="96" t="s">
        <v>101</v>
      </c>
      <c r="J11" s="95">
        <v>9</v>
      </c>
      <c r="K11" s="97">
        <v>7.01</v>
      </c>
      <c r="L11" s="396" t="s">
        <v>81</v>
      </c>
      <c r="M11" s="390" t="s">
        <v>110</v>
      </c>
      <c r="N11" s="399">
        <v>4.2</v>
      </c>
      <c r="O11" s="399" t="s">
        <v>23</v>
      </c>
      <c r="P11" s="95">
        <v>6</v>
      </c>
      <c r="Q11" s="373">
        <f t="shared" si="1"/>
        <v>1.4285714285714286</v>
      </c>
      <c r="R11" s="96" t="s">
        <v>116</v>
      </c>
      <c r="S11" s="95">
        <v>4</v>
      </c>
      <c r="T11" s="98">
        <f>G11+P11</f>
        <v>15</v>
      </c>
      <c r="U11" s="99">
        <f>T11/(N(E11)+N(F11)+N(N11)+N(O11))</f>
        <v>1.7857142857142856</v>
      </c>
      <c r="X11" s="100">
        <f t="shared" si="4"/>
        <v>0</v>
      </c>
      <c r="Y11" s="101">
        <f t="shared" si="4"/>
        <v>0</v>
      </c>
      <c r="Z11" s="101">
        <f t="shared" si="4"/>
        <v>15</v>
      </c>
      <c r="AA11" s="102">
        <f t="shared" si="4"/>
        <v>0</v>
      </c>
      <c r="AB11" s="102">
        <f t="shared" si="4"/>
        <v>0</v>
      </c>
      <c r="AC11" s="101">
        <f t="shared" si="4"/>
        <v>0</v>
      </c>
      <c r="AD11" s="101">
        <f t="shared" si="4"/>
        <v>0</v>
      </c>
      <c r="AE11" s="102">
        <f t="shared" si="4"/>
        <v>0</v>
      </c>
      <c r="AF11" s="102">
        <f t="shared" si="4"/>
        <v>0</v>
      </c>
      <c r="AG11" s="101">
        <f t="shared" si="4"/>
        <v>0</v>
      </c>
      <c r="AH11" s="101">
        <f t="shared" si="4"/>
        <v>0</v>
      </c>
      <c r="AI11" s="102">
        <f t="shared" si="4"/>
        <v>0</v>
      </c>
      <c r="AJ11" s="102">
        <f t="shared" si="4"/>
        <v>0</v>
      </c>
      <c r="AK11" s="103">
        <f t="shared" si="5"/>
        <v>0</v>
      </c>
      <c r="AM11" s="104">
        <f>Y11+Z11</f>
        <v>15</v>
      </c>
      <c r="AN11" s="105">
        <f>AA11+AB11</f>
        <v>0</v>
      </c>
      <c r="AO11" s="106">
        <f>AC11+AD11</f>
        <v>0</v>
      </c>
      <c r="AP11" s="105">
        <f>AE11+AF11</f>
        <v>0</v>
      </c>
      <c r="AQ11" s="106">
        <f>AG11+AH11</f>
        <v>0</v>
      </c>
      <c r="AR11" s="105">
        <f>AI11+AJ11</f>
        <v>0</v>
      </c>
      <c r="AS11" s="107">
        <f>AK11+X11</f>
        <v>0</v>
      </c>
      <c r="AV11" s="100">
        <f t="shared" si="13"/>
        <v>0</v>
      </c>
      <c r="AW11" s="101">
        <f t="shared" si="13"/>
        <v>0</v>
      </c>
      <c r="AX11" s="101">
        <f t="shared" si="13"/>
        <v>8.4</v>
      </c>
      <c r="AY11" s="102">
        <f t="shared" si="13"/>
        <v>0</v>
      </c>
      <c r="AZ11" s="102">
        <f t="shared" si="13"/>
        <v>0</v>
      </c>
      <c r="BA11" s="101">
        <f t="shared" si="13"/>
        <v>0</v>
      </c>
      <c r="BB11" s="101">
        <f t="shared" si="13"/>
        <v>0</v>
      </c>
      <c r="BC11" s="102">
        <f t="shared" si="13"/>
        <v>0</v>
      </c>
      <c r="BD11" s="102">
        <f t="shared" si="13"/>
        <v>0</v>
      </c>
      <c r="BE11" s="101">
        <f t="shared" si="13"/>
        <v>0</v>
      </c>
      <c r="BF11" s="101">
        <f t="shared" si="13"/>
        <v>0</v>
      </c>
      <c r="BG11" s="102">
        <f t="shared" si="13"/>
        <v>0</v>
      </c>
      <c r="BH11" s="102">
        <f t="shared" si="13"/>
        <v>0</v>
      </c>
      <c r="BI11" s="380">
        <f t="shared" si="14"/>
        <v>0</v>
      </c>
      <c r="BK11" s="104">
        <f>AW11+AX11</f>
        <v>8.4</v>
      </c>
      <c r="BL11" s="105">
        <f>AY11+AZ11</f>
        <v>0</v>
      </c>
      <c r="BM11" s="106">
        <f>BA11+BB11</f>
        <v>0</v>
      </c>
      <c r="BN11" s="105">
        <f>BC11+BD11</f>
        <v>0</v>
      </c>
      <c r="BO11" s="106">
        <f>BE11+BF11</f>
        <v>0</v>
      </c>
      <c r="BP11" s="105">
        <f>BG11+BH11</f>
        <v>0</v>
      </c>
      <c r="BQ11" s="107">
        <f>BI11+AV11</f>
        <v>0</v>
      </c>
      <c r="BS11" s="100">
        <f>IF(T($C11)=T('Typy taboru'!$C$8),IF($J11&gt;0,IF($J11&gt;='Typy taboru'!$F$8,IF($J11&gt;'Typy taboru'!$G$8,IF($J11&gt;'Typy taboru'!$I$8,3,2),1),0)),0)</f>
        <v>0</v>
      </c>
      <c r="BT11" s="232">
        <f>IF(T($L11)=T('Typy taboru'!$C$8),IF($S11&gt;0,IF($S11&gt;='Typy taboru'!$F$8,IF($S11&gt;'Typy taboru'!$G$8,IF($S11&gt;'Typy taboru'!$I$8,3,2),1),0)),0)</f>
        <v>0</v>
      </c>
      <c r="BV11" s="100">
        <f>IF(T($C11)=T('Typy taboru'!$C$9),IF($J11&gt;0,IF($J11&gt;='Typy taboru'!$F$9,IF($J11&gt;'Typy taboru'!$G$9,IF($J11&gt;'Typy taboru'!$I$9,3,2),1),0)),0)</f>
        <v>0</v>
      </c>
      <c r="BW11" s="232">
        <f>IF(T($L11)=T('Typy taboru'!$C$9),IF($S11&gt;0,IF($S11&gt;='Typy taboru'!$F$9,IF($S11&gt;'Typy taboru'!$G$9,IF($S11&gt;'Typy taboru'!$I$9,3,2),1),0)),0)</f>
        <v>0</v>
      </c>
      <c r="BY11" s="100">
        <f>IF(T($C11)=T('Typy taboru'!$C$10),IF($J11&gt;0,IF($J11&gt;='Typy taboru'!$F$10,IF($J11&gt;'Typy taboru'!$G$10,IF($J11&gt;'Typy taboru'!$I$10,3,2),1),0)),0)</f>
        <v>0</v>
      </c>
      <c r="BZ11" s="232">
        <f>IF(T($L11)=T('Typy taboru'!$C$10),IF($S11&gt;0,IF($S11&gt;='Typy taboru'!$F$10,IF($S11&gt;'Typy taboru'!$G$10,IF($S11&gt;'Typy taboru'!$I$10,3,2),1),0)),0)</f>
        <v>0</v>
      </c>
      <c r="CB11" s="100">
        <f>IF(T($C11)=T('Typy taboru'!$C$11),IF($J11&gt;0,IF($J11&gt;='Typy taboru'!$F$11,IF($J11&gt;'Typy taboru'!$G$11,IF($J11&gt;'Typy taboru'!$I$11,3,2),1),0)),0)</f>
        <v>0</v>
      </c>
      <c r="CC11" s="232">
        <f>IF(T($L11)=T('Typy taboru'!$C$11),IF($S11&gt;0,IF($S11&gt;='Typy taboru'!$F$11,IF($S11&gt;'Typy taboru'!$G$11,IF($S11&gt;'Typy taboru'!$I$11,3,2),1),0)),0)</f>
        <v>0</v>
      </c>
      <c r="CE11" s="100">
        <f>IF(T($C11)=T('Typy taboru'!$C$12),IF($J11&gt;0,IF($J11&gt;='Typy taboru'!$F$12,IF($J11&gt;'Typy taboru'!$G$12,IF($J11&gt;'Typy taboru'!$I$12,3,2),1),0)),0)</f>
        <v>0</v>
      </c>
      <c r="CF11" s="232">
        <f>IF(T($L11)=T('Typy taboru'!$C$12),IF($S11&gt;0,IF($S11&gt;='Typy taboru'!$F$12,IF($S11&gt;'Typy taboru'!$G$12,IF($S11&gt;'Typy taboru'!$I$12,3,2),1),0)),0)</f>
        <v>0</v>
      </c>
      <c r="CH11" s="100">
        <f>IF(T($C11)=T('Typy taboru'!$C$13),IF($J11&gt;0,IF($J11&gt;='Typy taboru'!$F$13,IF($J11&gt;'Typy taboru'!$G$13,IF($J11&gt;'Typy taboru'!$I$13,3,2),1),0)),0)</f>
        <v>0</v>
      </c>
      <c r="CI11" s="232">
        <f>IF(T($L11)=T('Typy taboru'!$C$13),IF($S11&gt;0,IF($S11&gt;='Typy taboru'!$F$13,IF($S11&gt;'Typy taboru'!$G$13,IF($S11&gt;'Typy taboru'!$I$13,3,2),1),0)),0)</f>
        <v>0</v>
      </c>
      <c r="CK11" s="100">
        <f>IF(T($C11)=T('Typy taboru'!$C$14),IF($J11&gt;0,IF($J11&gt;='Typy taboru'!$F$14,IF($J11&gt;'Typy taboru'!$G$14,IF($J11&gt;'Typy taboru'!$I$14,3,2),1),0)),0)</f>
        <v>0</v>
      </c>
      <c r="CL11" s="232">
        <f>IF(T($L11)=T('Typy taboru'!$C$14),IF($S11&gt;0,IF($S11&gt;='Typy taboru'!$F$14,IF($S11&gt;'Typy taboru'!$G$14,IF($S11&gt;'Typy taboru'!$I$14,3,2),1),0)),0)</f>
        <v>0</v>
      </c>
      <c r="CN11" s="100">
        <f>IF(T($C11)=T('Typy taboru'!$C$15),IF($J11&gt;0,IF($J11&gt;='Typy taboru'!$F$15,IF($J11&gt;'Typy taboru'!$G$15,IF($J11&gt;'Typy taboru'!$I$15,3,2),1),0)),0)</f>
        <v>0</v>
      </c>
      <c r="CO11" s="232">
        <f>IF(T($L11)=T('Typy taboru'!$C$15),IF($S11&gt;0,IF($S11&gt;='Typy taboru'!$F$15,IF($S11&gt;'Typy taboru'!$G$15,IF($S11&gt;'Typy taboru'!$I$15,3,2),1),0)),0)</f>
        <v>0</v>
      </c>
    </row>
    <row r="12" spans="1:93" ht="24.95" customHeight="1" x14ac:dyDescent="0.2">
      <c r="B12" s="94">
        <v>7.23</v>
      </c>
      <c r="C12" s="393" t="s">
        <v>81</v>
      </c>
      <c r="D12" s="390" t="s">
        <v>95</v>
      </c>
      <c r="E12" s="438">
        <v>4.5999999999999996</v>
      </c>
      <c r="F12" s="439" t="s">
        <v>23</v>
      </c>
      <c r="G12" s="95">
        <v>36</v>
      </c>
      <c r="H12" s="373">
        <f t="shared" si="0"/>
        <v>7.8260869565217401</v>
      </c>
      <c r="I12" s="96" t="s">
        <v>102</v>
      </c>
      <c r="J12" s="95">
        <v>31</v>
      </c>
      <c r="K12" s="97">
        <v>7.38</v>
      </c>
      <c r="L12" s="396" t="s">
        <v>81</v>
      </c>
      <c r="M12" s="390" t="s">
        <v>111</v>
      </c>
      <c r="N12" s="439">
        <v>6.5</v>
      </c>
      <c r="O12" s="439" t="s">
        <v>23</v>
      </c>
      <c r="P12" s="95">
        <v>15</v>
      </c>
      <c r="Q12" s="373">
        <f t="shared" si="1"/>
        <v>2.3076923076923075</v>
      </c>
      <c r="R12" s="96" t="s">
        <v>104</v>
      </c>
      <c r="S12" s="95">
        <v>11</v>
      </c>
      <c r="T12" s="98">
        <f t="shared" si="2"/>
        <v>51</v>
      </c>
      <c r="U12" s="99">
        <f t="shared" si="3"/>
        <v>4.5945945945945947</v>
      </c>
      <c r="X12" s="100">
        <f t="shared" si="4"/>
        <v>0</v>
      </c>
      <c r="Y12" s="101">
        <f t="shared" si="4"/>
        <v>0</v>
      </c>
      <c r="Z12" s="101">
        <f t="shared" si="4"/>
        <v>51</v>
      </c>
      <c r="AA12" s="102">
        <f t="shared" si="4"/>
        <v>0</v>
      </c>
      <c r="AB12" s="102">
        <f t="shared" si="4"/>
        <v>0</v>
      </c>
      <c r="AC12" s="101">
        <f t="shared" si="4"/>
        <v>0</v>
      </c>
      <c r="AD12" s="101">
        <f t="shared" si="4"/>
        <v>0</v>
      </c>
      <c r="AE12" s="102">
        <f t="shared" si="4"/>
        <v>0</v>
      </c>
      <c r="AF12" s="102">
        <f t="shared" si="4"/>
        <v>0</v>
      </c>
      <c r="AG12" s="101">
        <f t="shared" si="4"/>
        <v>0</v>
      </c>
      <c r="AH12" s="101">
        <f t="shared" si="4"/>
        <v>0</v>
      </c>
      <c r="AI12" s="102">
        <f t="shared" si="4"/>
        <v>0</v>
      </c>
      <c r="AJ12" s="102">
        <f t="shared" si="4"/>
        <v>0</v>
      </c>
      <c r="AK12" s="103">
        <f t="shared" si="5"/>
        <v>0</v>
      </c>
      <c r="AM12" s="104">
        <f t="shared" si="6"/>
        <v>51</v>
      </c>
      <c r="AN12" s="105">
        <f t="shared" si="7"/>
        <v>0</v>
      </c>
      <c r="AO12" s="106">
        <f t="shared" si="8"/>
        <v>0</v>
      </c>
      <c r="AP12" s="105">
        <f t="shared" si="9"/>
        <v>0</v>
      </c>
      <c r="AQ12" s="106">
        <f t="shared" si="10"/>
        <v>0</v>
      </c>
      <c r="AR12" s="105">
        <f t="shared" si="11"/>
        <v>0</v>
      </c>
      <c r="AS12" s="107">
        <f t="shared" si="12"/>
        <v>0</v>
      </c>
      <c r="AV12" s="100">
        <f t="shared" si="13"/>
        <v>0</v>
      </c>
      <c r="AW12" s="101">
        <f t="shared" si="13"/>
        <v>0</v>
      </c>
      <c r="AX12" s="101">
        <f t="shared" si="13"/>
        <v>11.1</v>
      </c>
      <c r="AY12" s="102">
        <f t="shared" si="13"/>
        <v>0</v>
      </c>
      <c r="AZ12" s="102">
        <f t="shared" si="13"/>
        <v>0</v>
      </c>
      <c r="BA12" s="101">
        <f t="shared" si="13"/>
        <v>0</v>
      </c>
      <c r="BB12" s="101">
        <f t="shared" si="13"/>
        <v>0</v>
      </c>
      <c r="BC12" s="102">
        <f t="shared" si="13"/>
        <v>0</v>
      </c>
      <c r="BD12" s="102">
        <f t="shared" si="13"/>
        <v>0</v>
      </c>
      <c r="BE12" s="101">
        <f t="shared" si="13"/>
        <v>0</v>
      </c>
      <c r="BF12" s="101">
        <f t="shared" si="13"/>
        <v>0</v>
      </c>
      <c r="BG12" s="102">
        <f t="shared" si="13"/>
        <v>0</v>
      </c>
      <c r="BH12" s="102">
        <f t="shared" si="13"/>
        <v>0</v>
      </c>
      <c r="BI12" s="380">
        <f t="shared" si="14"/>
        <v>0</v>
      </c>
      <c r="BK12" s="104">
        <f t="shared" si="15"/>
        <v>11.1</v>
      </c>
      <c r="BL12" s="105">
        <f t="shared" si="16"/>
        <v>0</v>
      </c>
      <c r="BM12" s="106">
        <f t="shared" si="17"/>
        <v>0</v>
      </c>
      <c r="BN12" s="105">
        <f t="shared" si="18"/>
        <v>0</v>
      </c>
      <c r="BO12" s="106">
        <f t="shared" si="19"/>
        <v>0</v>
      </c>
      <c r="BP12" s="105">
        <f t="shared" si="20"/>
        <v>0</v>
      </c>
      <c r="BQ12" s="107">
        <f t="shared" si="21"/>
        <v>0</v>
      </c>
      <c r="BS12" s="100">
        <f>IF(T($C12)=T('Typy taboru'!$C$8),IF($J12&gt;0,IF($J12&gt;='Typy taboru'!$F$8,IF($J12&gt;'Typy taboru'!$G$8,IF($J12&gt;'Typy taboru'!$I$8,3,2),1),0)),0)</f>
        <v>0</v>
      </c>
      <c r="BT12" s="232">
        <f>IF(T($L12)=T('Typy taboru'!$C$8),IF($S12&gt;0,IF($S12&gt;='Typy taboru'!$F$8,IF($S12&gt;'Typy taboru'!$G$8,IF($S12&gt;'Typy taboru'!$I$8,3,2),1),0)),0)</f>
        <v>0</v>
      </c>
      <c r="BV12" s="100">
        <f>IF(T($C12)=T('Typy taboru'!$C$9),IF($J12&gt;0,IF($J12&gt;='Typy taboru'!$F$9,IF($J12&gt;'Typy taboru'!$G$9,IF($J12&gt;'Typy taboru'!$I$9,3,2),1),0)),0)</f>
        <v>0</v>
      </c>
      <c r="BW12" s="232">
        <f>IF(T($L12)=T('Typy taboru'!$C$9),IF($S12&gt;0,IF($S12&gt;='Typy taboru'!$F$9,IF($S12&gt;'Typy taboru'!$G$9,IF($S12&gt;'Typy taboru'!$I$9,3,2),1),0)),0)</f>
        <v>0</v>
      </c>
      <c r="BY12" s="100">
        <f>IF(T($C12)=T('Typy taboru'!$C$10),IF($J12&gt;0,IF($J12&gt;='Typy taboru'!$F$10,IF($J12&gt;'Typy taboru'!$G$10,IF($J12&gt;'Typy taboru'!$I$10,3,2),1),0)),0)</f>
        <v>0</v>
      </c>
      <c r="BZ12" s="232">
        <f>IF(T($L12)=T('Typy taboru'!$C$10),IF($S12&gt;0,IF($S12&gt;='Typy taboru'!$F$10,IF($S12&gt;'Typy taboru'!$G$10,IF($S12&gt;'Typy taboru'!$I$10,3,2),1),0)),0)</f>
        <v>0</v>
      </c>
      <c r="CB12" s="100">
        <f>IF(T($C12)=T('Typy taboru'!$C$11),IF($J12&gt;0,IF($J12&gt;='Typy taboru'!$F$11,IF($J12&gt;'Typy taboru'!$G$11,IF($J12&gt;'Typy taboru'!$I$11,3,2),1),0)),0)</f>
        <v>0</v>
      </c>
      <c r="CC12" s="232">
        <f>IF(T($L12)=T('Typy taboru'!$C$11),IF($S12&gt;0,IF($S12&gt;='Typy taboru'!$F$11,IF($S12&gt;'Typy taboru'!$G$11,IF($S12&gt;'Typy taboru'!$I$11,3,2),1),0)),0)</f>
        <v>0</v>
      </c>
      <c r="CE12" s="100">
        <f>IF(T($C12)=T('Typy taboru'!$C$12),IF($J12&gt;0,IF($J12&gt;='Typy taboru'!$F$12,IF($J12&gt;'Typy taboru'!$G$12,IF($J12&gt;'Typy taboru'!$I$12,3,2),1),0)),0)</f>
        <v>0</v>
      </c>
      <c r="CF12" s="232">
        <f>IF(T($L12)=T('Typy taboru'!$C$12),IF($S12&gt;0,IF($S12&gt;='Typy taboru'!$F$12,IF($S12&gt;'Typy taboru'!$G$12,IF($S12&gt;'Typy taboru'!$I$12,3,2),1),0)),0)</f>
        <v>0</v>
      </c>
      <c r="CH12" s="100">
        <f>IF(T($C12)=T('Typy taboru'!$C$13),IF($J12&gt;0,IF($J12&gt;='Typy taboru'!$F$13,IF($J12&gt;'Typy taboru'!$G$13,IF($J12&gt;'Typy taboru'!$I$13,3,2),1),0)),0)</f>
        <v>0</v>
      </c>
      <c r="CI12" s="232">
        <f>IF(T($L12)=T('Typy taboru'!$C$13),IF($S12&gt;0,IF($S12&gt;='Typy taboru'!$F$13,IF($S12&gt;'Typy taboru'!$G$13,IF($S12&gt;'Typy taboru'!$I$13,3,2),1),0)),0)</f>
        <v>0</v>
      </c>
      <c r="CK12" s="100">
        <f>IF(T($C12)=T('Typy taboru'!$C$14),IF($J12&gt;0,IF($J12&gt;='Typy taboru'!$F$14,IF($J12&gt;'Typy taboru'!$G$14,IF($J12&gt;'Typy taboru'!$I$14,3,2),1),0)),0)</f>
        <v>0</v>
      </c>
      <c r="CL12" s="232">
        <f>IF(T($L12)=T('Typy taboru'!$C$14),IF($S12&gt;0,IF($S12&gt;='Typy taboru'!$F$14,IF($S12&gt;'Typy taboru'!$G$14,IF($S12&gt;'Typy taboru'!$I$14,3,2),1),0)),0)</f>
        <v>0</v>
      </c>
      <c r="CN12" s="100">
        <f>IF(T($C12)=T('Typy taboru'!$C$15),IF($J12&gt;0,IF($J12&gt;='Typy taboru'!$F$15,IF($J12&gt;'Typy taboru'!$G$15,IF($J12&gt;'Typy taboru'!$I$15,3,2),1),0)),0)</f>
        <v>0</v>
      </c>
      <c r="CO12" s="232">
        <f>IF(T($L12)=T('Typy taboru'!$C$15),IF($S12&gt;0,IF($S12&gt;='Typy taboru'!$F$15,IF($S12&gt;'Typy taboru'!$G$15,IF($S12&gt;'Typy taboru'!$I$15,3,2),1),0)),0)</f>
        <v>0</v>
      </c>
    </row>
    <row r="13" spans="1:93" ht="24.95" customHeight="1" x14ac:dyDescent="0.2">
      <c r="B13" s="94">
        <v>8.15</v>
      </c>
      <c r="C13" s="393" t="s">
        <v>81</v>
      </c>
      <c r="D13" s="390" t="s">
        <v>93</v>
      </c>
      <c r="E13" s="439">
        <v>6.5</v>
      </c>
      <c r="F13" s="439" t="s">
        <v>23</v>
      </c>
      <c r="G13" s="95">
        <v>19</v>
      </c>
      <c r="H13" s="373">
        <f t="shared" si="0"/>
        <v>2.9230769230769229</v>
      </c>
      <c r="I13" s="96" t="s">
        <v>103</v>
      </c>
      <c r="J13" s="95">
        <v>11</v>
      </c>
      <c r="K13" s="97">
        <v>8.41</v>
      </c>
      <c r="L13" s="396" t="s">
        <v>81</v>
      </c>
      <c r="M13" s="390" t="s">
        <v>110</v>
      </c>
      <c r="N13" s="439">
        <v>4.2</v>
      </c>
      <c r="O13" s="439" t="s">
        <v>23</v>
      </c>
      <c r="P13" s="95">
        <v>12</v>
      </c>
      <c r="Q13" s="373">
        <f t="shared" si="1"/>
        <v>2.8571428571428572</v>
      </c>
      <c r="R13" s="96" t="s">
        <v>117</v>
      </c>
      <c r="S13" s="95">
        <v>8</v>
      </c>
      <c r="T13" s="98">
        <f>G13+P13</f>
        <v>31</v>
      </c>
      <c r="U13" s="99">
        <f>T13/(N(E13)+N(F13)+N(N13)+N(O13))</f>
        <v>2.8971962616822431</v>
      </c>
      <c r="X13" s="100">
        <f t="shared" si="4"/>
        <v>0</v>
      </c>
      <c r="Y13" s="101">
        <f t="shared" si="4"/>
        <v>0</v>
      </c>
      <c r="Z13" s="101">
        <f t="shared" si="4"/>
        <v>0</v>
      </c>
      <c r="AA13" s="102">
        <f t="shared" si="4"/>
        <v>31</v>
      </c>
      <c r="AB13" s="102">
        <f t="shared" si="4"/>
        <v>0</v>
      </c>
      <c r="AC13" s="101">
        <f t="shared" si="4"/>
        <v>0</v>
      </c>
      <c r="AD13" s="101">
        <f t="shared" si="4"/>
        <v>0</v>
      </c>
      <c r="AE13" s="102">
        <f t="shared" si="4"/>
        <v>0</v>
      </c>
      <c r="AF13" s="102">
        <f t="shared" si="4"/>
        <v>0</v>
      </c>
      <c r="AG13" s="101">
        <f t="shared" si="4"/>
        <v>0</v>
      </c>
      <c r="AH13" s="101">
        <f t="shared" si="4"/>
        <v>0</v>
      </c>
      <c r="AI13" s="102">
        <f t="shared" si="4"/>
        <v>0</v>
      </c>
      <c r="AJ13" s="102">
        <f t="shared" si="4"/>
        <v>0</v>
      </c>
      <c r="AK13" s="103">
        <f t="shared" si="5"/>
        <v>0</v>
      </c>
      <c r="AM13" s="104">
        <f>Y13+Z13</f>
        <v>0</v>
      </c>
      <c r="AN13" s="105">
        <f>AA13+AB13</f>
        <v>31</v>
      </c>
      <c r="AO13" s="106">
        <f>AC13+AD13</f>
        <v>0</v>
      </c>
      <c r="AP13" s="105">
        <f>AE13+AF13</f>
        <v>0</v>
      </c>
      <c r="AQ13" s="106">
        <f>AG13+AH13</f>
        <v>0</v>
      </c>
      <c r="AR13" s="105">
        <f>AI13+AJ13</f>
        <v>0</v>
      </c>
      <c r="AS13" s="107">
        <f>AK13+X13</f>
        <v>0</v>
      </c>
      <c r="AV13" s="100">
        <f t="shared" si="13"/>
        <v>0</v>
      </c>
      <c r="AW13" s="101">
        <f t="shared" si="13"/>
        <v>0</v>
      </c>
      <c r="AX13" s="101">
        <f t="shared" si="13"/>
        <v>0</v>
      </c>
      <c r="AY13" s="102">
        <f t="shared" si="13"/>
        <v>10.7</v>
      </c>
      <c r="AZ13" s="102">
        <f t="shared" si="13"/>
        <v>0</v>
      </c>
      <c r="BA13" s="101">
        <f t="shared" si="13"/>
        <v>0</v>
      </c>
      <c r="BB13" s="101">
        <f t="shared" si="13"/>
        <v>0</v>
      </c>
      <c r="BC13" s="102">
        <f t="shared" si="13"/>
        <v>0</v>
      </c>
      <c r="BD13" s="102">
        <f t="shared" si="13"/>
        <v>0</v>
      </c>
      <c r="BE13" s="101">
        <f t="shared" si="13"/>
        <v>0</v>
      </c>
      <c r="BF13" s="101">
        <f t="shared" si="13"/>
        <v>0</v>
      </c>
      <c r="BG13" s="102">
        <f t="shared" si="13"/>
        <v>0</v>
      </c>
      <c r="BH13" s="102">
        <f t="shared" si="13"/>
        <v>0</v>
      </c>
      <c r="BI13" s="380">
        <f t="shared" si="14"/>
        <v>0</v>
      </c>
      <c r="BK13" s="104">
        <f>AW13+AX13</f>
        <v>0</v>
      </c>
      <c r="BL13" s="105">
        <f>AY13+AZ13</f>
        <v>10.7</v>
      </c>
      <c r="BM13" s="106">
        <f>BA13+BB13</f>
        <v>0</v>
      </c>
      <c r="BN13" s="105">
        <f>BC13+BD13</f>
        <v>0</v>
      </c>
      <c r="BO13" s="106">
        <f>BE13+BF13</f>
        <v>0</v>
      </c>
      <c r="BP13" s="105">
        <f>BG13+BH13</f>
        <v>0</v>
      </c>
      <c r="BQ13" s="107">
        <f>BI13+AV13</f>
        <v>0</v>
      </c>
      <c r="BS13" s="100">
        <f>IF(T($C13)=T('Typy taboru'!$C$8),IF($J13&gt;0,IF($J13&gt;='Typy taboru'!$F$8,IF($J13&gt;'Typy taboru'!$G$8,IF($J13&gt;'Typy taboru'!$I$8,3,2),1),0)),0)</f>
        <v>0</v>
      </c>
      <c r="BT13" s="232">
        <f>IF(T($L13)=T('Typy taboru'!$C$8),IF($S13&gt;0,IF($S13&gt;='Typy taboru'!$F$8,IF($S13&gt;'Typy taboru'!$G$8,IF($S13&gt;'Typy taboru'!$I$8,3,2),1),0)),0)</f>
        <v>0</v>
      </c>
      <c r="BV13" s="100">
        <f>IF(T($C13)=T('Typy taboru'!$C$9),IF($J13&gt;0,IF($J13&gt;='Typy taboru'!$F$9,IF($J13&gt;'Typy taboru'!$G$9,IF($J13&gt;'Typy taboru'!$I$9,3,2),1),0)),0)</f>
        <v>0</v>
      </c>
      <c r="BW13" s="232">
        <f>IF(T($L13)=T('Typy taboru'!$C$9),IF($S13&gt;0,IF($S13&gt;='Typy taboru'!$F$9,IF($S13&gt;'Typy taboru'!$G$9,IF($S13&gt;'Typy taboru'!$I$9,3,2),1),0)),0)</f>
        <v>0</v>
      </c>
      <c r="BY13" s="100">
        <f>IF(T($C13)=T('Typy taboru'!$C$10),IF($J13&gt;0,IF($J13&gt;='Typy taboru'!$F$10,IF($J13&gt;'Typy taboru'!$G$10,IF($J13&gt;'Typy taboru'!$I$10,3,2),1),0)),0)</f>
        <v>0</v>
      </c>
      <c r="BZ13" s="232">
        <f>IF(T($L13)=T('Typy taboru'!$C$10),IF($S13&gt;0,IF($S13&gt;='Typy taboru'!$F$10,IF($S13&gt;'Typy taboru'!$G$10,IF($S13&gt;'Typy taboru'!$I$10,3,2),1),0)),0)</f>
        <v>0</v>
      </c>
      <c r="CB13" s="100">
        <f>IF(T($C13)=T('Typy taboru'!$C$11),IF($J13&gt;0,IF($J13&gt;='Typy taboru'!$F$11,IF($J13&gt;'Typy taboru'!$G$11,IF($J13&gt;'Typy taboru'!$I$11,3,2),1),0)),0)</f>
        <v>0</v>
      </c>
      <c r="CC13" s="232">
        <f>IF(T($L13)=T('Typy taboru'!$C$11),IF($S13&gt;0,IF($S13&gt;='Typy taboru'!$F$11,IF($S13&gt;'Typy taboru'!$G$11,IF($S13&gt;'Typy taboru'!$I$11,3,2),1),0)),0)</f>
        <v>0</v>
      </c>
      <c r="CE13" s="100">
        <f>IF(T($C13)=T('Typy taboru'!$C$12),IF($J13&gt;0,IF($J13&gt;='Typy taboru'!$F$12,IF($J13&gt;'Typy taboru'!$G$12,IF($J13&gt;'Typy taboru'!$I$12,3,2),1),0)),0)</f>
        <v>0</v>
      </c>
      <c r="CF13" s="232">
        <f>IF(T($L13)=T('Typy taboru'!$C$12),IF($S13&gt;0,IF($S13&gt;='Typy taboru'!$F$12,IF($S13&gt;'Typy taboru'!$G$12,IF($S13&gt;'Typy taboru'!$I$12,3,2),1),0)),0)</f>
        <v>0</v>
      </c>
      <c r="CH13" s="100">
        <f>IF(T($C13)=T('Typy taboru'!$C$13),IF($J13&gt;0,IF($J13&gt;='Typy taboru'!$F$13,IF($J13&gt;'Typy taboru'!$G$13,IF($J13&gt;'Typy taboru'!$I$13,3,2),1),0)),0)</f>
        <v>0</v>
      </c>
      <c r="CI13" s="232">
        <f>IF(T($L13)=T('Typy taboru'!$C$13),IF($S13&gt;0,IF($S13&gt;='Typy taboru'!$F$13,IF($S13&gt;'Typy taboru'!$G$13,IF($S13&gt;'Typy taboru'!$I$13,3,2),1),0)),0)</f>
        <v>0</v>
      </c>
      <c r="CK13" s="100">
        <f>IF(T($C13)=T('Typy taboru'!$C$14),IF($J13&gt;0,IF($J13&gt;='Typy taboru'!$F$14,IF($J13&gt;'Typy taboru'!$G$14,IF($J13&gt;'Typy taboru'!$I$14,3,2),1),0)),0)</f>
        <v>0</v>
      </c>
      <c r="CL13" s="232">
        <f>IF(T($L13)=T('Typy taboru'!$C$14),IF($S13&gt;0,IF($S13&gt;='Typy taboru'!$F$14,IF($S13&gt;'Typy taboru'!$G$14,IF($S13&gt;'Typy taboru'!$I$14,3,2),1),0)),0)</f>
        <v>0</v>
      </c>
      <c r="CN13" s="100">
        <f>IF(T($C13)=T('Typy taboru'!$C$15),IF($J13&gt;0,IF($J13&gt;='Typy taboru'!$F$15,IF($J13&gt;'Typy taboru'!$G$15,IF($J13&gt;'Typy taboru'!$I$15,3,2),1),0)),0)</f>
        <v>0</v>
      </c>
      <c r="CO13" s="232">
        <f>IF(T($L13)=T('Typy taboru'!$C$15),IF($S13&gt;0,IF($S13&gt;='Typy taboru'!$F$15,IF($S13&gt;'Typy taboru'!$G$15,IF($S13&gt;'Typy taboru'!$I$15,3,2),1),0)),0)</f>
        <v>0</v>
      </c>
    </row>
    <row r="14" spans="1:93" ht="24.95" customHeight="1" x14ac:dyDescent="0.2">
      <c r="B14" s="94">
        <v>8.58</v>
      </c>
      <c r="C14" s="393" t="s">
        <v>81</v>
      </c>
      <c r="D14" s="390" t="s">
        <v>94</v>
      </c>
      <c r="E14" s="439">
        <v>4.2</v>
      </c>
      <c r="F14" s="439" t="s">
        <v>23</v>
      </c>
      <c r="G14" s="95">
        <v>22</v>
      </c>
      <c r="H14" s="373">
        <f t="shared" si="0"/>
        <v>5.2380952380952381</v>
      </c>
      <c r="I14" s="96" t="s">
        <v>104</v>
      </c>
      <c r="J14" s="95">
        <v>18</v>
      </c>
      <c r="K14" s="97">
        <v>9.35</v>
      </c>
      <c r="L14" s="396" t="s">
        <v>81</v>
      </c>
      <c r="M14" s="390" t="s">
        <v>110</v>
      </c>
      <c r="N14" s="439">
        <v>4.2</v>
      </c>
      <c r="O14" s="439" t="s">
        <v>23</v>
      </c>
      <c r="P14" s="95">
        <v>11</v>
      </c>
      <c r="Q14" s="373">
        <f t="shared" si="1"/>
        <v>2.6190476190476191</v>
      </c>
      <c r="R14" s="96" t="s">
        <v>108</v>
      </c>
      <c r="S14" s="95">
        <v>8</v>
      </c>
      <c r="T14" s="98">
        <f t="shared" si="2"/>
        <v>33</v>
      </c>
      <c r="U14" s="99">
        <f t="shared" si="3"/>
        <v>3.9285714285714284</v>
      </c>
      <c r="X14" s="100">
        <f t="shared" si="4"/>
        <v>0</v>
      </c>
      <c r="Y14" s="101">
        <f t="shared" si="4"/>
        <v>0</v>
      </c>
      <c r="Z14" s="101">
        <f t="shared" si="4"/>
        <v>0</v>
      </c>
      <c r="AA14" s="102">
        <f t="shared" si="4"/>
        <v>22</v>
      </c>
      <c r="AB14" s="102">
        <f t="shared" si="4"/>
        <v>11</v>
      </c>
      <c r="AC14" s="101">
        <f t="shared" si="4"/>
        <v>0</v>
      </c>
      <c r="AD14" s="101">
        <f t="shared" si="4"/>
        <v>0</v>
      </c>
      <c r="AE14" s="102">
        <f t="shared" si="4"/>
        <v>0</v>
      </c>
      <c r="AF14" s="102">
        <f t="shared" si="4"/>
        <v>0</v>
      </c>
      <c r="AG14" s="101">
        <f t="shared" si="4"/>
        <v>0</v>
      </c>
      <c r="AH14" s="101">
        <f t="shared" si="4"/>
        <v>0</v>
      </c>
      <c r="AI14" s="102">
        <f t="shared" si="4"/>
        <v>0</v>
      </c>
      <c r="AJ14" s="102">
        <f t="shared" si="4"/>
        <v>0</v>
      </c>
      <c r="AK14" s="103">
        <f t="shared" si="5"/>
        <v>0</v>
      </c>
      <c r="AM14" s="104">
        <f t="shared" si="6"/>
        <v>0</v>
      </c>
      <c r="AN14" s="105">
        <f t="shared" si="7"/>
        <v>33</v>
      </c>
      <c r="AO14" s="106">
        <f t="shared" si="8"/>
        <v>0</v>
      </c>
      <c r="AP14" s="105">
        <f t="shared" si="9"/>
        <v>0</v>
      </c>
      <c r="AQ14" s="106">
        <f t="shared" si="10"/>
        <v>0</v>
      </c>
      <c r="AR14" s="105">
        <f t="shared" si="11"/>
        <v>0</v>
      </c>
      <c r="AS14" s="107">
        <f t="shared" si="12"/>
        <v>0</v>
      </c>
      <c r="AV14" s="100">
        <f t="shared" si="13"/>
        <v>0</v>
      </c>
      <c r="AW14" s="101">
        <f t="shared" si="13"/>
        <v>0</v>
      </c>
      <c r="AX14" s="101">
        <f t="shared" si="13"/>
        <v>0</v>
      </c>
      <c r="AY14" s="102">
        <f t="shared" si="13"/>
        <v>4.2</v>
      </c>
      <c r="AZ14" s="102">
        <f t="shared" si="13"/>
        <v>4.2</v>
      </c>
      <c r="BA14" s="101">
        <f t="shared" si="13"/>
        <v>0</v>
      </c>
      <c r="BB14" s="101">
        <f t="shared" si="13"/>
        <v>0</v>
      </c>
      <c r="BC14" s="102">
        <f t="shared" si="13"/>
        <v>0</v>
      </c>
      <c r="BD14" s="102">
        <f t="shared" si="13"/>
        <v>0</v>
      </c>
      <c r="BE14" s="101">
        <f t="shared" si="13"/>
        <v>0</v>
      </c>
      <c r="BF14" s="101">
        <f t="shared" si="13"/>
        <v>0</v>
      </c>
      <c r="BG14" s="102">
        <f t="shared" si="13"/>
        <v>0</v>
      </c>
      <c r="BH14" s="102">
        <f t="shared" si="13"/>
        <v>0</v>
      </c>
      <c r="BI14" s="380">
        <f t="shared" si="14"/>
        <v>0</v>
      </c>
      <c r="BK14" s="104">
        <f t="shared" si="15"/>
        <v>0</v>
      </c>
      <c r="BL14" s="105">
        <f t="shared" si="16"/>
        <v>8.4</v>
      </c>
      <c r="BM14" s="106">
        <f t="shared" si="17"/>
        <v>0</v>
      </c>
      <c r="BN14" s="105">
        <f t="shared" si="18"/>
        <v>0</v>
      </c>
      <c r="BO14" s="106">
        <f t="shared" si="19"/>
        <v>0</v>
      </c>
      <c r="BP14" s="105">
        <f t="shared" si="20"/>
        <v>0</v>
      </c>
      <c r="BQ14" s="107">
        <f t="shared" si="21"/>
        <v>0</v>
      </c>
      <c r="BS14" s="100">
        <f>IF(T($C14)=T('Typy taboru'!$C$8),IF($J14&gt;0,IF($J14&gt;='Typy taboru'!$F$8,IF($J14&gt;'Typy taboru'!$G$8,IF($J14&gt;'Typy taboru'!$I$8,3,2),1),0)),0)</f>
        <v>0</v>
      </c>
      <c r="BT14" s="232">
        <f>IF(T($L14)=T('Typy taboru'!$C$8),IF($S14&gt;0,IF($S14&gt;='Typy taboru'!$F$8,IF($S14&gt;'Typy taboru'!$G$8,IF($S14&gt;'Typy taboru'!$I$8,3,2),1),0)),0)</f>
        <v>0</v>
      </c>
      <c r="BV14" s="100">
        <f>IF(T($C14)=T('Typy taboru'!$C$9),IF($J14&gt;0,IF($J14&gt;='Typy taboru'!$F$9,IF($J14&gt;'Typy taboru'!$G$9,IF($J14&gt;'Typy taboru'!$I$9,3,2),1),0)),0)</f>
        <v>0</v>
      </c>
      <c r="BW14" s="232">
        <f>IF(T($L14)=T('Typy taboru'!$C$9),IF($S14&gt;0,IF($S14&gt;='Typy taboru'!$F$9,IF($S14&gt;'Typy taboru'!$G$9,IF($S14&gt;'Typy taboru'!$I$9,3,2),1),0)),0)</f>
        <v>0</v>
      </c>
      <c r="BY14" s="100">
        <f>IF(T($C14)=T('Typy taboru'!$C$10),IF($J14&gt;0,IF($J14&gt;='Typy taboru'!$F$10,IF($J14&gt;'Typy taboru'!$G$10,IF($J14&gt;'Typy taboru'!$I$10,3,2),1),0)),0)</f>
        <v>0</v>
      </c>
      <c r="BZ14" s="232">
        <f>IF(T($L14)=T('Typy taboru'!$C$10),IF($S14&gt;0,IF($S14&gt;='Typy taboru'!$F$10,IF($S14&gt;'Typy taboru'!$G$10,IF($S14&gt;'Typy taboru'!$I$10,3,2),1),0)),0)</f>
        <v>0</v>
      </c>
      <c r="CB14" s="100">
        <f>IF(T($C14)=T('Typy taboru'!$C$11),IF($J14&gt;0,IF($J14&gt;='Typy taboru'!$F$11,IF($J14&gt;'Typy taboru'!$G$11,IF($J14&gt;'Typy taboru'!$I$11,3,2),1),0)),0)</f>
        <v>0</v>
      </c>
      <c r="CC14" s="232">
        <f>IF(T($L14)=T('Typy taboru'!$C$11),IF($S14&gt;0,IF($S14&gt;='Typy taboru'!$F$11,IF($S14&gt;'Typy taboru'!$G$11,IF($S14&gt;'Typy taboru'!$I$11,3,2),1),0)),0)</f>
        <v>0</v>
      </c>
      <c r="CE14" s="100">
        <f>IF(T($C14)=T('Typy taboru'!$C$12),IF($J14&gt;0,IF($J14&gt;='Typy taboru'!$F$12,IF($J14&gt;'Typy taboru'!$G$12,IF($J14&gt;'Typy taboru'!$I$12,3,2),1),0)),0)</f>
        <v>0</v>
      </c>
      <c r="CF14" s="232">
        <f>IF(T($L14)=T('Typy taboru'!$C$12),IF($S14&gt;0,IF($S14&gt;='Typy taboru'!$F$12,IF($S14&gt;'Typy taboru'!$G$12,IF($S14&gt;'Typy taboru'!$I$12,3,2),1),0)),0)</f>
        <v>0</v>
      </c>
      <c r="CH14" s="100">
        <f>IF(T($C14)=T('Typy taboru'!$C$13),IF($J14&gt;0,IF($J14&gt;='Typy taboru'!$F$13,IF($J14&gt;'Typy taboru'!$G$13,IF($J14&gt;'Typy taboru'!$I$13,3,2),1),0)),0)</f>
        <v>0</v>
      </c>
      <c r="CI14" s="232">
        <f>IF(T($L14)=T('Typy taboru'!$C$13),IF($S14&gt;0,IF($S14&gt;='Typy taboru'!$F$13,IF($S14&gt;'Typy taboru'!$G$13,IF($S14&gt;'Typy taboru'!$I$13,3,2),1),0)),0)</f>
        <v>0</v>
      </c>
      <c r="CK14" s="100">
        <f>IF(T($C14)=T('Typy taboru'!$C$14),IF($J14&gt;0,IF($J14&gt;='Typy taboru'!$F$14,IF($J14&gt;'Typy taboru'!$G$14,IF($J14&gt;'Typy taboru'!$I$14,3,2),1),0)),0)</f>
        <v>0</v>
      </c>
      <c r="CL14" s="232">
        <f>IF(T($L14)=T('Typy taboru'!$C$14),IF($S14&gt;0,IF($S14&gt;='Typy taboru'!$F$14,IF($S14&gt;'Typy taboru'!$G$14,IF($S14&gt;'Typy taboru'!$I$14,3,2),1),0)),0)</f>
        <v>0</v>
      </c>
      <c r="CN14" s="100">
        <f>IF(T($C14)=T('Typy taboru'!$C$15),IF($J14&gt;0,IF($J14&gt;='Typy taboru'!$F$15,IF($J14&gt;'Typy taboru'!$G$15,IF($J14&gt;'Typy taboru'!$I$15,3,2),1),0)),0)</f>
        <v>0</v>
      </c>
      <c r="CO14" s="232">
        <f>IF(T($L14)=T('Typy taboru'!$C$15),IF($S14&gt;0,IF($S14&gt;='Typy taboru'!$F$15,IF($S14&gt;'Typy taboru'!$G$15,IF($S14&gt;'Typy taboru'!$I$15,3,2),1),0)),0)</f>
        <v>0</v>
      </c>
    </row>
    <row r="15" spans="1:93" ht="24.95" customHeight="1" x14ac:dyDescent="0.2">
      <c r="B15" s="94">
        <v>9.5</v>
      </c>
      <c r="C15" s="393" t="s">
        <v>81</v>
      </c>
      <c r="D15" s="390" t="s">
        <v>94</v>
      </c>
      <c r="E15" s="439">
        <v>4.2</v>
      </c>
      <c r="F15" s="439" t="s">
        <v>23</v>
      </c>
      <c r="G15" s="95">
        <v>25</v>
      </c>
      <c r="H15" s="373">
        <f t="shared" si="0"/>
        <v>5.9523809523809526</v>
      </c>
      <c r="I15" s="96" t="s">
        <v>102</v>
      </c>
      <c r="J15" s="95">
        <v>22</v>
      </c>
      <c r="K15" s="97">
        <v>10.050000000000001</v>
      </c>
      <c r="L15" s="396" t="s">
        <v>81</v>
      </c>
      <c r="M15" s="390" t="s">
        <v>110</v>
      </c>
      <c r="N15" s="439">
        <v>4.2</v>
      </c>
      <c r="O15" s="439" t="s">
        <v>23</v>
      </c>
      <c r="P15" s="95">
        <v>17</v>
      </c>
      <c r="Q15" s="373">
        <f t="shared" si="1"/>
        <v>4.0476190476190474</v>
      </c>
      <c r="R15" s="96" t="s">
        <v>117</v>
      </c>
      <c r="S15" s="95">
        <v>9</v>
      </c>
      <c r="T15" s="98">
        <f t="shared" si="2"/>
        <v>42</v>
      </c>
      <c r="U15" s="99">
        <f t="shared" si="3"/>
        <v>5</v>
      </c>
      <c r="X15" s="100">
        <f t="shared" si="4"/>
        <v>0</v>
      </c>
      <c r="Y15" s="101">
        <f t="shared" si="4"/>
        <v>0</v>
      </c>
      <c r="Z15" s="101">
        <f t="shared" si="4"/>
        <v>0</v>
      </c>
      <c r="AA15" s="102">
        <f t="shared" si="4"/>
        <v>0</v>
      </c>
      <c r="AB15" s="102">
        <f t="shared" si="4"/>
        <v>42</v>
      </c>
      <c r="AC15" s="101">
        <f t="shared" si="4"/>
        <v>0</v>
      </c>
      <c r="AD15" s="101">
        <f t="shared" si="4"/>
        <v>0</v>
      </c>
      <c r="AE15" s="102">
        <f t="shared" si="4"/>
        <v>0</v>
      </c>
      <c r="AF15" s="102">
        <f t="shared" si="4"/>
        <v>0</v>
      </c>
      <c r="AG15" s="101">
        <f t="shared" si="4"/>
        <v>0</v>
      </c>
      <c r="AH15" s="101">
        <f t="shared" si="4"/>
        <v>0</v>
      </c>
      <c r="AI15" s="102">
        <f t="shared" si="4"/>
        <v>0</v>
      </c>
      <c r="AJ15" s="102">
        <f t="shared" si="4"/>
        <v>0</v>
      </c>
      <c r="AK15" s="103">
        <f t="shared" si="5"/>
        <v>0</v>
      </c>
      <c r="AM15" s="104">
        <f t="shared" si="6"/>
        <v>0</v>
      </c>
      <c r="AN15" s="105">
        <f t="shared" si="7"/>
        <v>42</v>
      </c>
      <c r="AO15" s="106">
        <f t="shared" si="8"/>
        <v>0</v>
      </c>
      <c r="AP15" s="105">
        <f t="shared" si="9"/>
        <v>0</v>
      </c>
      <c r="AQ15" s="106">
        <f t="shared" si="10"/>
        <v>0</v>
      </c>
      <c r="AR15" s="105">
        <f t="shared" si="11"/>
        <v>0</v>
      </c>
      <c r="AS15" s="107">
        <f t="shared" si="12"/>
        <v>0</v>
      </c>
      <c r="AV15" s="100">
        <f t="shared" si="13"/>
        <v>0</v>
      </c>
      <c r="AW15" s="101">
        <f t="shared" si="13"/>
        <v>0</v>
      </c>
      <c r="AX15" s="101">
        <f t="shared" si="13"/>
        <v>0</v>
      </c>
      <c r="AY15" s="102">
        <f t="shared" si="13"/>
        <v>0</v>
      </c>
      <c r="AZ15" s="102">
        <f t="shared" si="13"/>
        <v>8.4</v>
      </c>
      <c r="BA15" s="101">
        <f t="shared" si="13"/>
        <v>0</v>
      </c>
      <c r="BB15" s="101">
        <f t="shared" si="13"/>
        <v>0</v>
      </c>
      <c r="BC15" s="102">
        <f t="shared" si="13"/>
        <v>0</v>
      </c>
      <c r="BD15" s="102">
        <f t="shared" si="13"/>
        <v>0</v>
      </c>
      <c r="BE15" s="101">
        <f t="shared" si="13"/>
        <v>0</v>
      </c>
      <c r="BF15" s="101">
        <f t="shared" si="13"/>
        <v>0</v>
      </c>
      <c r="BG15" s="102">
        <f t="shared" si="13"/>
        <v>0</v>
      </c>
      <c r="BH15" s="102">
        <f t="shared" si="13"/>
        <v>0</v>
      </c>
      <c r="BI15" s="380">
        <f t="shared" si="14"/>
        <v>0</v>
      </c>
      <c r="BK15" s="104">
        <f t="shared" si="15"/>
        <v>0</v>
      </c>
      <c r="BL15" s="105">
        <f t="shared" si="16"/>
        <v>8.4</v>
      </c>
      <c r="BM15" s="106">
        <f t="shared" si="17"/>
        <v>0</v>
      </c>
      <c r="BN15" s="105">
        <f t="shared" si="18"/>
        <v>0</v>
      </c>
      <c r="BO15" s="106">
        <f t="shared" si="19"/>
        <v>0</v>
      </c>
      <c r="BP15" s="105">
        <f t="shared" si="20"/>
        <v>0</v>
      </c>
      <c r="BQ15" s="107">
        <f t="shared" si="21"/>
        <v>0</v>
      </c>
      <c r="BS15" s="100">
        <f>IF(T($C15)=T('Typy taboru'!$C$8),IF($J15&gt;0,IF($J15&gt;='Typy taboru'!$F$8,IF($J15&gt;'Typy taboru'!$G$8,IF($J15&gt;'Typy taboru'!$I$8,3,2),1),0)),0)</f>
        <v>0</v>
      </c>
      <c r="BT15" s="232">
        <f>IF(T($L15)=T('Typy taboru'!$C$8),IF($S15&gt;0,IF($S15&gt;='Typy taboru'!$F$8,IF($S15&gt;'Typy taboru'!$G$8,IF($S15&gt;'Typy taboru'!$I$8,3,2),1),0)),0)</f>
        <v>0</v>
      </c>
      <c r="BV15" s="100">
        <f>IF(T($C15)=T('Typy taboru'!$C$9),IF($J15&gt;0,IF($J15&gt;='Typy taboru'!$F$9,IF($J15&gt;'Typy taboru'!$G$9,IF($J15&gt;'Typy taboru'!$I$9,3,2),1),0)),0)</f>
        <v>0</v>
      </c>
      <c r="BW15" s="232">
        <f>IF(T($L15)=T('Typy taboru'!$C$9),IF($S15&gt;0,IF($S15&gt;='Typy taboru'!$F$9,IF($S15&gt;'Typy taboru'!$G$9,IF($S15&gt;'Typy taboru'!$I$9,3,2),1),0)),0)</f>
        <v>0</v>
      </c>
      <c r="BY15" s="100">
        <f>IF(T($C15)=T('Typy taboru'!$C$10),IF($J15&gt;0,IF($J15&gt;='Typy taboru'!$F$10,IF($J15&gt;'Typy taboru'!$G$10,IF($J15&gt;'Typy taboru'!$I$10,3,2),1),0)),0)</f>
        <v>0</v>
      </c>
      <c r="BZ15" s="232">
        <f>IF(T($L15)=T('Typy taboru'!$C$10),IF($S15&gt;0,IF($S15&gt;='Typy taboru'!$F$10,IF($S15&gt;'Typy taboru'!$G$10,IF($S15&gt;'Typy taboru'!$I$10,3,2),1),0)),0)</f>
        <v>0</v>
      </c>
      <c r="CB15" s="100">
        <f>IF(T($C15)=T('Typy taboru'!$C$11),IF($J15&gt;0,IF($J15&gt;='Typy taboru'!$F$11,IF($J15&gt;'Typy taboru'!$G$11,IF($J15&gt;'Typy taboru'!$I$11,3,2),1),0)),0)</f>
        <v>0</v>
      </c>
      <c r="CC15" s="232">
        <f>IF(T($L15)=T('Typy taboru'!$C$11),IF($S15&gt;0,IF($S15&gt;='Typy taboru'!$F$11,IF($S15&gt;'Typy taboru'!$G$11,IF($S15&gt;'Typy taboru'!$I$11,3,2),1),0)),0)</f>
        <v>0</v>
      </c>
      <c r="CE15" s="100">
        <f>IF(T($C15)=T('Typy taboru'!$C$12),IF($J15&gt;0,IF($J15&gt;='Typy taboru'!$F$12,IF($J15&gt;'Typy taboru'!$G$12,IF($J15&gt;'Typy taboru'!$I$12,3,2),1),0)),0)</f>
        <v>0</v>
      </c>
      <c r="CF15" s="232">
        <f>IF(T($L15)=T('Typy taboru'!$C$12),IF($S15&gt;0,IF($S15&gt;='Typy taboru'!$F$12,IF($S15&gt;'Typy taboru'!$G$12,IF($S15&gt;'Typy taboru'!$I$12,3,2),1),0)),0)</f>
        <v>0</v>
      </c>
      <c r="CH15" s="100">
        <f>IF(T($C15)=T('Typy taboru'!$C$13),IF($J15&gt;0,IF($J15&gt;='Typy taboru'!$F$13,IF($J15&gt;'Typy taboru'!$G$13,IF($J15&gt;'Typy taboru'!$I$13,3,2),1),0)),0)</f>
        <v>0</v>
      </c>
      <c r="CI15" s="232">
        <f>IF(T($L15)=T('Typy taboru'!$C$13),IF($S15&gt;0,IF($S15&gt;='Typy taboru'!$F$13,IF($S15&gt;'Typy taboru'!$G$13,IF($S15&gt;'Typy taboru'!$I$13,3,2),1),0)),0)</f>
        <v>0</v>
      </c>
      <c r="CK15" s="100">
        <f>IF(T($C15)=T('Typy taboru'!$C$14),IF($J15&gt;0,IF($J15&gt;='Typy taboru'!$F$14,IF($J15&gt;'Typy taboru'!$G$14,IF($J15&gt;'Typy taboru'!$I$14,3,2),1),0)),0)</f>
        <v>0</v>
      </c>
      <c r="CL15" s="232">
        <f>IF(T($L15)=T('Typy taboru'!$C$14),IF($S15&gt;0,IF($S15&gt;='Typy taboru'!$F$14,IF($S15&gt;'Typy taboru'!$G$14,IF($S15&gt;'Typy taboru'!$I$14,3,2),1),0)),0)</f>
        <v>0</v>
      </c>
      <c r="CN15" s="100">
        <f>IF(T($C15)=T('Typy taboru'!$C$15),IF($J15&gt;0,IF($J15&gt;='Typy taboru'!$F$15,IF($J15&gt;'Typy taboru'!$G$15,IF($J15&gt;'Typy taboru'!$I$15,3,2),1),0)),0)</f>
        <v>0</v>
      </c>
      <c r="CO15" s="232">
        <f>IF(T($L15)=T('Typy taboru'!$C$15),IF($S15&gt;0,IF($S15&gt;='Typy taboru'!$F$15,IF($S15&gt;'Typy taboru'!$G$15,IF($S15&gt;'Typy taboru'!$I$15,3,2),1),0)),0)</f>
        <v>0</v>
      </c>
    </row>
    <row r="16" spans="1:93" ht="24.95" customHeight="1" x14ac:dyDescent="0.2">
      <c r="B16" s="94">
        <v>10.18</v>
      </c>
      <c r="C16" s="393" t="s">
        <v>81</v>
      </c>
      <c r="D16" s="390" t="s">
        <v>94</v>
      </c>
      <c r="E16" s="439">
        <v>4.2</v>
      </c>
      <c r="F16" s="439" t="s">
        <v>23</v>
      </c>
      <c r="G16" s="95">
        <v>21</v>
      </c>
      <c r="H16" s="373">
        <f t="shared" si="0"/>
        <v>5</v>
      </c>
      <c r="I16" s="96" t="s">
        <v>102</v>
      </c>
      <c r="J16" s="95">
        <v>14</v>
      </c>
      <c r="K16" s="374" t="s">
        <v>23</v>
      </c>
      <c r="L16" s="393" t="s">
        <v>23</v>
      </c>
      <c r="M16" s="390" t="s">
        <v>23</v>
      </c>
      <c r="N16" s="439" t="s">
        <v>23</v>
      </c>
      <c r="O16" s="439" t="s">
        <v>23</v>
      </c>
      <c r="P16" s="95">
        <v>0</v>
      </c>
      <c r="Q16" s="373" t="s">
        <v>23</v>
      </c>
      <c r="R16" s="96" t="s">
        <v>23</v>
      </c>
      <c r="S16" s="372" t="s">
        <v>23</v>
      </c>
      <c r="T16" s="98">
        <f t="shared" si="2"/>
        <v>21</v>
      </c>
      <c r="U16" s="99">
        <f t="shared" si="3"/>
        <v>5</v>
      </c>
      <c r="X16" s="100">
        <f t="shared" si="4"/>
        <v>0</v>
      </c>
      <c r="Y16" s="101">
        <f t="shared" si="4"/>
        <v>0</v>
      </c>
      <c r="Z16" s="101">
        <f t="shared" si="4"/>
        <v>0</v>
      </c>
      <c r="AA16" s="102">
        <f t="shared" si="4"/>
        <v>0</v>
      </c>
      <c r="AB16" s="102">
        <f t="shared" si="4"/>
        <v>21</v>
      </c>
      <c r="AC16" s="101">
        <f t="shared" si="4"/>
        <v>0</v>
      </c>
      <c r="AD16" s="101">
        <f t="shared" si="4"/>
        <v>0</v>
      </c>
      <c r="AE16" s="102">
        <f t="shared" si="4"/>
        <v>0</v>
      </c>
      <c r="AF16" s="102">
        <f t="shared" si="4"/>
        <v>0</v>
      </c>
      <c r="AG16" s="101">
        <f t="shared" si="4"/>
        <v>0</v>
      </c>
      <c r="AH16" s="101">
        <f t="shared" si="4"/>
        <v>0</v>
      </c>
      <c r="AI16" s="102">
        <f t="shared" si="4"/>
        <v>0</v>
      </c>
      <c r="AJ16" s="102">
        <f t="shared" si="4"/>
        <v>0</v>
      </c>
      <c r="AK16" s="103">
        <f t="shared" si="5"/>
        <v>0</v>
      </c>
      <c r="AM16" s="104">
        <f t="shared" si="6"/>
        <v>0</v>
      </c>
      <c r="AN16" s="105">
        <f t="shared" si="7"/>
        <v>21</v>
      </c>
      <c r="AO16" s="106">
        <f t="shared" si="8"/>
        <v>0</v>
      </c>
      <c r="AP16" s="105">
        <f t="shared" si="9"/>
        <v>0</v>
      </c>
      <c r="AQ16" s="106">
        <f t="shared" si="10"/>
        <v>0</v>
      </c>
      <c r="AR16" s="105">
        <f t="shared" si="11"/>
        <v>0</v>
      </c>
      <c r="AS16" s="107">
        <f t="shared" si="12"/>
        <v>0</v>
      </c>
      <c r="AV16" s="100">
        <f t="shared" si="13"/>
        <v>0</v>
      </c>
      <c r="AW16" s="101">
        <f t="shared" si="13"/>
        <v>0</v>
      </c>
      <c r="AX16" s="101">
        <f t="shared" si="13"/>
        <v>0</v>
      </c>
      <c r="AY16" s="102">
        <f t="shared" si="13"/>
        <v>0</v>
      </c>
      <c r="AZ16" s="102">
        <f t="shared" si="13"/>
        <v>4.2</v>
      </c>
      <c r="BA16" s="101">
        <f t="shared" si="13"/>
        <v>0</v>
      </c>
      <c r="BB16" s="101">
        <f t="shared" si="13"/>
        <v>0</v>
      </c>
      <c r="BC16" s="102">
        <f t="shared" si="13"/>
        <v>0</v>
      </c>
      <c r="BD16" s="102">
        <f t="shared" si="13"/>
        <v>0</v>
      </c>
      <c r="BE16" s="101">
        <f t="shared" si="13"/>
        <v>0</v>
      </c>
      <c r="BF16" s="101">
        <f t="shared" si="13"/>
        <v>0</v>
      </c>
      <c r="BG16" s="102">
        <f t="shared" si="13"/>
        <v>0</v>
      </c>
      <c r="BH16" s="102">
        <f t="shared" si="13"/>
        <v>0</v>
      </c>
      <c r="BI16" s="380">
        <f t="shared" si="14"/>
        <v>0</v>
      </c>
      <c r="BK16" s="104">
        <f t="shared" si="15"/>
        <v>0</v>
      </c>
      <c r="BL16" s="105">
        <f t="shared" si="16"/>
        <v>4.2</v>
      </c>
      <c r="BM16" s="106">
        <f t="shared" si="17"/>
        <v>0</v>
      </c>
      <c r="BN16" s="105">
        <f t="shared" si="18"/>
        <v>0</v>
      </c>
      <c r="BO16" s="106">
        <f t="shared" si="19"/>
        <v>0</v>
      </c>
      <c r="BP16" s="105">
        <f t="shared" si="20"/>
        <v>0</v>
      </c>
      <c r="BQ16" s="107">
        <f t="shared" si="21"/>
        <v>0</v>
      </c>
      <c r="BS16" s="100">
        <f>IF(T($C16)=T('Typy taboru'!$C$8),IF($J16&gt;0,IF($J16&gt;='Typy taboru'!$F$8,IF($J16&gt;'Typy taboru'!$G$8,IF($J16&gt;'Typy taboru'!$I$8,3,2),1),0)),0)</f>
        <v>0</v>
      </c>
      <c r="BT16" s="232">
        <f>IF(T($L16)=T('Typy taboru'!$C$8),IF($S16&gt;0,IF($S16&gt;='Typy taboru'!$F$8,IF($S16&gt;'Typy taboru'!$G$8,IF($S16&gt;'Typy taboru'!$I$8,3,2),1),0)),0)</f>
        <v>0</v>
      </c>
      <c r="BV16" s="100">
        <f>IF(T($C16)=T('Typy taboru'!$C$9),IF($J16&gt;0,IF($J16&gt;='Typy taboru'!$F$9,IF($J16&gt;'Typy taboru'!$G$9,IF($J16&gt;'Typy taboru'!$I$9,3,2),1),0)),0)</f>
        <v>0</v>
      </c>
      <c r="BW16" s="232">
        <f>IF(T($L16)=T('Typy taboru'!$C$9),IF($S16&gt;0,IF($S16&gt;='Typy taboru'!$F$9,IF($S16&gt;'Typy taboru'!$G$9,IF($S16&gt;'Typy taboru'!$I$9,3,2),1),0)),0)</f>
        <v>0</v>
      </c>
      <c r="BY16" s="100">
        <f>IF(T($C16)=T('Typy taboru'!$C$10),IF($J16&gt;0,IF($J16&gt;='Typy taboru'!$F$10,IF($J16&gt;'Typy taboru'!$G$10,IF($J16&gt;'Typy taboru'!$I$10,3,2),1),0)),0)</f>
        <v>0</v>
      </c>
      <c r="BZ16" s="232">
        <f>IF(T($L16)=T('Typy taboru'!$C$10),IF($S16&gt;0,IF($S16&gt;='Typy taboru'!$F$10,IF($S16&gt;'Typy taboru'!$G$10,IF($S16&gt;'Typy taboru'!$I$10,3,2),1),0)),0)</f>
        <v>0</v>
      </c>
      <c r="CB16" s="100">
        <f>IF(T($C16)=T('Typy taboru'!$C$11),IF($J16&gt;0,IF($J16&gt;='Typy taboru'!$F$11,IF($J16&gt;'Typy taboru'!$G$11,IF($J16&gt;'Typy taboru'!$I$11,3,2),1),0)),0)</f>
        <v>0</v>
      </c>
      <c r="CC16" s="232">
        <f>IF(T($L16)=T('Typy taboru'!$C$11),IF($S16&gt;0,IF($S16&gt;='Typy taboru'!$F$11,IF($S16&gt;'Typy taboru'!$G$11,IF($S16&gt;'Typy taboru'!$I$11,3,2),1),0)),0)</f>
        <v>0</v>
      </c>
      <c r="CE16" s="100">
        <f>IF(T($C16)=T('Typy taboru'!$C$12),IF($J16&gt;0,IF($J16&gt;='Typy taboru'!$F$12,IF($J16&gt;'Typy taboru'!$G$12,IF($J16&gt;'Typy taboru'!$I$12,3,2),1),0)),0)</f>
        <v>0</v>
      </c>
      <c r="CF16" s="232">
        <f>IF(T($L16)=T('Typy taboru'!$C$12),IF($S16&gt;0,IF($S16&gt;='Typy taboru'!$F$12,IF($S16&gt;'Typy taboru'!$G$12,IF($S16&gt;'Typy taboru'!$I$12,3,2),1),0)),0)</f>
        <v>0</v>
      </c>
      <c r="CH16" s="100">
        <f>IF(T($C16)=T('Typy taboru'!$C$13),IF($J16&gt;0,IF($J16&gt;='Typy taboru'!$F$13,IF($J16&gt;'Typy taboru'!$G$13,IF($J16&gt;'Typy taboru'!$I$13,3,2),1),0)),0)</f>
        <v>0</v>
      </c>
      <c r="CI16" s="232">
        <f>IF(T($L16)=T('Typy taboru'!$C$13),IF($S16&gt;0,IF($S16&gt;='Typy taboru'!$F$13,IF($S16&gt;'Typy taboru'!$G$13,IF($S16&gt;'Typy taboru'!$I$13,3,2),1),0)),0)</f>
        <v>0</v>
      </c>
      <c r="CK16" s="100">
        <f>IF(T($C16)=T('Typy taboru'!$C$14),IF($J16&gt;0,IF($J16&gt;='Typy taboru'!$F$14,IF($J16&gt;'Typy taboru'!$G$14,IF($J16&gt;'Typy taboru'!$I$14,3,2),1),0)),0)</f>
        <v>0</v>
      </c>
      <c r="CL16" s="232">
        <f>IF(T($L16)=T('Typy taboru'!$C$14),IF($S16&gt;0,IF($S16&gt;='Typy taboru'!$F$14,IF($S16&gt;'Typy taboru'!$G$14,IF($S16&gt;'Typy taboru'!$I$14,3,2),1),0)),0)</f>
        <v>0</v>
      </c>
      <c r="CN16" s="100">
        <f>IF(T($C16)=T('Typy taboru'!$C$15),IF($J16&gt;0,IF($J16&gt;='Typy taboru'!$F$15,IF($J16&gt;'Typy taboru'!$G$15,IF($J16&gt;'Typy taboru'!$I$15,3,2),1),0)),0)</f>
        <v>0</v>
      </c>
      <c r="CO16" s="232">
        <f>IF(T($L16)=T('Typy taboru'!$C$15),IF($S16&gt;0,IF($S16&gt;='Typy taboru'!$F$15,IF($S16&gt;'Typy taboru'!$G$15,IF($S16&gt;'Typy taboru'!$I$15,3,2),1),0)),0)</f>
        <v>0</v>
      </c>
    </row>
    <row r="17" spans="2:93" ht="24.95" customHeight="1" x14ac:dyDescent="0.2">
      <c r="B17" s="94">
        <v>12.51</v>
      </c>
      <c r="C17" s="393" t="s">
        <v>80</v>
      </c>
      <c r="D17" s="390" t="s">
        <v>96</v>
      </c>
      <c r="E17" s="439">
        <v>6.1</v>
      </c>
      <c r="F17" s="439" t="s">
        <v>23</v>
      </c>
      <c r="G17" s="95">
        <v>2</v>
      </c>
      <c r="H17" s="373">
        <f t="shared" si="0"/>
        <v>0.32786885245901642</v>
      </c>
      <c r="I17" s="96" t="s">
        <v>105</v>
      </c>
      <c r="J17" s="95">
        <v>2</v>
      </c>
      <c r="K17" s="374">
        <v>13.04</v>
      </c>
      <c r="L17" s="393" t="s">
        <v>80</v>
      </c>
      <c r="M17" s="390" t="s">
        <v>112</v>
      </c>
      <c r="N17" s="439">
        <v>12.6</v>
      </c>
      <c r="O17" s="439" t="s">
        <v>23</v>
      </c>
      <c r="P17" s="95">
        <v>37</v>
      </c>
      <c r="Q17" s="373">
        <f t="shared" si="1"/>
        <v>2.9365079365079367</v>
      </c>
      <c r="R17" s="96" t="s">
        <v>108</v>
      </c>
      <c r="S17" s="95">
        <v>24</v>
      </c>
      <c r="T17" s="98">
        <f>G17+P17</f>
        <v>39</v>
      </c>
      <c r="U17" s="99">
        <f>T17/(N(E17)+N(F17)+N(N17)+N(O17))</f>
        <v>2.0855614973262031</v>
      </c>
      <c r="X17" s="100">
        <f t="shared" si="4"/>
        <v>0</v>
      </c>
      <c r="Y17" s="101">
        <f t="shared" si="4"/>
        <v>0</v>
      </c>
      <c r="Z17" s="101">
        <f t="shared" si="4"/>
        <v>0</v>
      </c>
      <c r="AA17" s="102">
        <f t="shared" si="4"/>
        <v>0</v>
      </c>
      <c r="AB17" s="102">
        <f t="shared" si="4"/>
        <v>0</v>
      </c>
      <c r="AC17" s="101">
        <f t="shared" si="4"/>
        <v>0</v>
      </c>
      <c r="AD17" s="101">
        <f t="shared" si="4"/>
        <v>39</v>
      </c>
      <c r="AE17" s="102">
        <f t="shared" si="4"/>
        <v>0</v>
      </c>
      <c r="AF17" s="102">
        <f t="shared" si="4"/>
        <v>0</v>
      </c>
      <c r="AG17" s="101">
        <f t="shared" si="4"/>
        <v>0</v>
      </c>
      <c r="AH17" s="101">
        <f t="shared" si="4"/>
        <v>0</v>
      </c>
      <c r="AI17" s="102">
        <f t="shared" si="4"/>
        <v>0</v>
      </c>
      <c r="AJ17" s="102">
        <f t="shared" si="4"/>
        <v>0</v>
      </c>
      <c r="AK17" s="103">
        <f t="shared" si="5"/>
        <v>0</v>
      </c>
      <c r="AM17" s="104">
        <f>Y17+Z17</f>
        <v>0</v>
      </c>
      <c r="AN17" s="105">
        <f>AA17+AB17</f>
        <v>0</v>
      </c>
      <c r="AO17" s="106">
        <f>AC17+AD17</f>
        <v>39</v>
      </c>
      <c r="AP17" s="105">
        <f>AE17+AF17</f>
        <v>0</v>
      </c>
      <c r="AQ17" s="106">
        <f>AG17+AH17</f>
        <v>0</v>
      </c>
      <c r="AR17" s="105">
        <f>AI17+AJ17</f>
        <v>0</v>
      </c>
      <c r="AS17" s="107">
        <f>AK17+X17</f>
        <v>0</v>
      </c>
      <c r="AV17" s="100">
        <f t="shared" si="13"/>
        <v>0</v>
      </c>
      <c r="AW17" s="101">
        <f t="shared" si="13"/>
        <v>0</v>
      </c>
      <c r="AX17" s="101">
        <f t="shared" si="13"/>
        <v>0</v>
      </c>
      <c r="AY17" s="102">
        <f t="shared" si="13"/>
        <v>0</v>
      </c>
      <c r="AZ17" s="102">
        <f t="shared" si="13"/>
        <v>0</v>
      </c>
      <c r="BA17" s="101">
        <f t="shared" si="13"/>
        <v>0</v>
      </c>
      <c r="BB17" s="101">
        <f t="shared" si="13"/>
        <v>18.7</v>
      </c>
      <c r="BC17" s="102">
        <f t="shared" si="13"/>
        <v>0</v>
      </c>
      <c r="BD17" s="102">
        <f t="shared" si="13"/>
        <v>0</v>
      </c>
      <c r="BE17" s="101">
        <f t="shared" si="13"/>
        <v>0</v>
      </c>
      <c r="BF17" s="101">
        <f t="shared" si="13"/>
        <v>0</v>
      </c>
      <c r="BG17" s="102">
        <f t="shared" si="13"/>
        <v>0</v>
      </c>
      <c r="BH17" s="102">
        <f t="shared" si="13"/>
        <v>0</v>
      </c>
      <c r="BI17" s="380">
        <f t="shared" si="14"/>
        <v>0</v>
      </c>
      <c r="BK17" s="104">
        <f>AW17+AX17</f>
        <v>0</v>
      </c>
      <c r="BL17" s="105">
        <f>AY17+AZ17</f>
        <v>0</v>
      </c>
      <c r="BM17" s="106">
        <f>BA17+BB17</f>
        <v>18.7</v>
      </c>
      <c r="BN17" s="105">
        <f>BC17+BD17</f>
        <v>0</v>
      </c>
      <c r="BO17" s="106">
        <f>BE17+BF17</f>
        <v>0</v>
      </c>
      <c r="BP17" s="105">
        <f>BG17+BH17</f>
        <v>0</v>
      </c>
      <c r="BQ17" s="107">
        <f>BI17+AV17</f>
        <v>0</v>
      </c>
      <c r="BS17" s="100">
        <f>IF(T($C17)=T('Typy taboru'!$C$8),IF($J17&gt;0,IF($J17&gt;='Typy taboru'!$F$8,IF($J17&gt;'Typy taboru'!$G$8,IF($J17&gt;'Typy taboru'!$I$8,3,2),1),0)),0)</f>
        <v>0</v>
      </c>
      <c r="BT17" s="232">
        <f>IF(T($L17)=T('Typy taboru'!$C$8),IF($S17&gt;0,IF($S17&gt;='Typy taboru'!$F$8,IF($S17&gt;'Typy taboru'!$G$8,IF($S17&gt;'Typy taboru'!$I$8,3,2),1),0)),0)</f>
        <v>0</v>
      </c>
      <c r="BV17" s="100">
        <f>IF(T($C17)=T('Typy taboru'!$C$9),IF($J17&gt;0,IF($J17&gt;='Typy taboru'!$F$9,IF($J17&gt;'Typy taboru'!$G$9,IF($J17&gt;'Typy taboru'!$I$9,3,2),1),0)),0)</f>
        <v>0</v>
      </c>
      <c r="BW17" s="232">
        <f>IF(T($L17)=T('Typy taboru'!$C$9),IF($S17&gt;0,IF($S17&gt;='Typy taboru'!$F$9,IF($S17&gt;'Typy taboru'!$G$9,IF($S17&gt;'Typy taboru'!$I$9,3,2),1),0)),0)</f>
        <v>0</v>
      </c>
      <c r="BY17" s="100">
        <f>IF(T($C17)=T('Typy taboru'!$C$10),IF($J17&gt;0,IF($J17&gt;='Typy taboru'!$F$10,IF($J17&gt;'Typy taboru'!$G$10,IF($J17&gt;'Typy taboru'!$I$10,3,2),1),0)),0)</f>
        <v>0</v>
      </c>
      <c r="BZ17" s="232">
        <f>IF(T($L17)=T('Typy taboru'!$C$10),IF($S17&gt;0,IF($S17&gt;='Typy taboru'!$F$10,IF($S17&gt;'Typy taboru'!$G$10,IF($S17&gt;'Typy taboru'!$I$10,3,2),1),0)),0)</f>
        <v>0</v>
      </c>
      <c r="CB17" s="100">
        <f>IF(T($C17)=T('Typy taboru'!$C$11),IF($J17&gt;0,IF($J17&gt;='Typy taboru'!$F$11,IF($J17&gt;'Typy taboru'!$G$11,IF($J17&gt;'Typy taboru'!$I$11,3,2),1),0)),0)</f>
        <v>0</v>
      </c>
      <c r="CC17" s="232">
        <f>IF(T($L17)=T('Typy taboru'!$C$11),IF($S17&gt;0,IF($S17&gt;='Typy taboru'!$F$11,IF($S17&gt;'Typy taboru'!$G$11,IF($S17&gt;'Typy taboru'!$I$11,3,2),1),0)),0)</f>
        <v>0</v>
      </c>
      <c r="CE17" s="100">
        <f>IF(T($C17)=T('Typy taboru'!$C$12),IF($J17&gt;0,IF($J17&gt;='Typy taboru'!$F$12,IF($J17&gt;'Typy taboru'!$G$12,IF($J17&gt;'Typy taboru'!$I$12,3,2),1),0)),0)</f>
        <v>0</v>
      </c>
      <c r="CF17" s="232">
        <f>IF(T($L17)=T('Typy taboru'!$C$12),IF($S17&gt;0,IF($S17&gt;='Typy taboru'!$F$12,IF($S17&gt;'Typy taboru'!$G$12,IF($S17&gt;'Typy taboru'!$I$12,3,2),1),0)),0)</f>
        <v>0</v>
      </c>
      <c r="CH17" s="100">
        <f>IF(T($C17)=T('Typy taboru'!$C$13),IF($J17&gt;0,IF($J17&gt;='Typy taboru'!$F$13,IF($J17&gt;'Typy taboru'!$G$13,IF($J17&gt;'Typy taboru'!$I$13,3,2),1),0)),0)</f>
        <v>0</v>
      </c>
      <c r="CI17" s="232">
        <f>IF(T($L17)=T('Typy taboru'!$C$13),IF($S17&gt;0,IF($S17&gt;='Typy taboru'!$F$13,IF($S17&gt;'Typy taboru'!$G$13,IF($S17&gt;'Typy taboru'!$I$13,3,2),1),0)),0)</f>
        <v>0</v>
      </c>
      <c r="CK17" s="100">
        <f>IF(T($C17)=T('Typy taboru'!$C$14),IF($J17&gt;0,IF($J17&gt;='Typy taboru'!$F$14,IF($J17&gt;'Typy taboru'!$G$14,IF($J17&gt;'Typy taboru'!$I$14,3,2),1),0)),0)</f>
        <v>0</v>
      </c>
      <c r="CL17" s="232">
        <f>IF(T($L17)=T('Typy taboru'!$C$14),IF($S17&gt;0,IF($S17&gt;='Typy taboru'!$F$14,IF($S17&gt;'Typy taboru'!$G$14,IF($S17&gt;'Typy taboru'!$I$14,3,2),1),0)),0)</f>
        <v>0</v>
      </c>
      <c r="CN17" s="100">
        <f>IF(T($C17)=T('Typy taboru'!$C$15),IF($J17&gt;0,IF($J17&gt;='Typy taboru'!$F$15,IF($J17&gt;'Typy taboru'!$G$15,IF($J17&gt;'Typy taboru'!$I$15,3,2),1),0)),0)</f>
        <v>0</v>
      </c>
      <c r="CO17" s="232">
        <f>IF(T($L17)=T('Typy taboru'!$C$15),IF($S17&gt;0,IF($S17&gt;='Typy taboru'!$F$15,IF($S17&gt;'Typy taboru'!$G$15,IF($S17&gt;'Typy taboru'!$I$15,3,2),1),0)),0)</f>
        <v>0</v>
      </c>
    </row>
    <row r="18" spans="2:93" ht="24.95" customHeight="1" x14ac:dyDescent="0.2">
      <c r="B18" s="94">
        <v>13.36</v>
      </c>
      <c r="C18" s="393" t="s">
        <v>80</v>
      </c>
      <c r="D18" s="390" t="s">
        <v>93</v>
      </c>
      <c r="E18" s="439">
        <v>6.5</v>
      </c>
      <c r="F18" s="439" t="s">
        <v>23</v>
      </c>
      <c r="G18" s="95">
        <v>7</v>
      </c>
      <c r="H18" s="373">
        <f t="shared" si="0"/>
        <v>1.0769230769230769</v>
      </c>
      <c r="I18" s="96" t="s">
        <v>102</v>
      </c>
      <c r="J18" s="95">
        <v>5</v>
      </c>
      <c r="K18" s="374">
        <v>14.22</v>
      </c>
      <c r="L18" s="393" t="s">
        <v>80</v>
      </c>
      <c r="M18" s="390" t="s">
        <v>110</v>
      </c>
      <c r="N18" s="439">
        <v>4.2</v>
      </c>
      <c r="O18" s="439" t="s">
        <v>23</v>
      </c>
      <c r="P18" s="95">
        <v>16</v>
      </c>
      <c r="Q18" s="373">
        <f t="shared" si="1"/>
        <v>3.8095238095238093</v>
      </c>
      <c r="R18" s="96" t="s">
        <v>108</v>
      </c>
      <c r="S18" s="95">
        <v>13</v>
      </c>
      <c r="T18" s="98">
        <f>G18+P18</f>
        <v>23</v>
      </c>
      <c r="U18" s="99">
        <f>T18/(N(E18)+N(F18)+N(N18)+N(O18))</f>
        <v>2.1495327102803738</v>
      </c>
      <c r="X18" s="100">
        <f t="shared" si="4"/>
        <v>0</v>
      </c>
      <c r="Y18" s="101">
        <f t="shared" si="4"/>
        <v>0</v>
      </c>
      <c r="Z18" s="101">
        <f t="shared" si="4"/>
        <v>0</v>
      </c>
      <c r="AA18" s="102">
        <f t="shared" si="4"/>
        <v>0</v>
      </c>
      <c r="AB18" s="102">
        <f t="shared" si="4"/>
        <v>0</v>
      </c>
      <c r="AC18" s="101">
        <f t="shared" si="4"/>
        <v>0</v>
      </c>
      <c r="AD18" s="101">
        <f t="shared" si="4"/>
        <v>7</v>
      </c>
      <c r="AE18" s="102">
        <f t="shared" si="4"/>
        <v>16</v>
      </c>
      <c r="AF18" s="102">
        <f t="shared" si="4"/>
        <v>0</v>
      </c>
      <c r="AG18" s="101">
        <f t="shared" si="4"/>
        <v>0</v>
      </c>
      <c r="AH18" s="101">
        <f t="shared" si="4"/>
        <v>0</v>
      </c>
      <c r="AI18" s="102">
        <f t="shared" si="4"/>
        <v>0</v>
      </c>
      <c r="AJ18" s="102">
        <f t="shared" si="4"/>
        <v>0</v>
      </c>
      <c r="AK18" s="103">
        <f t="shared" si="5"/>
        <v>0</v>
      </c>
      <c r="AM18" s="104">
        <f>Y18+Z18</f>
        <v>0</v>
      </c>
      <c r="AN18" s="105">
        <f>AA18+AB18</f>
        <v>0</v>
      </c>
      <c r="AO18" s="106">
        <f>AC18+AD18</f>
        <v>7</v>
      </c>
      <c r="AP18" s="105">
        <f>AE18+AF18</f>
        <v>16</v>
      </c>
      <c r="AQ18" s="106">
        <f>AG18+AH18</f>
        <v>0</v>
      </c>
      <c r="AR18" s="105">
        <f>AI18+AJ18</f>
        <v>0</v>
      </c>
      <c r="AS18" s="107">
        <f>AK18+X18</f>
        <v>0</v>
      </c>
      <c r="AV18" s="100">
        <f t="shared" si="13"/>
        <v>0</v>
      </c>
      <c r="AW18" s="101">
        <f t="shared" si="13"/>
        <v>0</v>
      </c>
      <c r="AX18" s="101">
        <f t="shared" si="13"/>
        <v>0</v>
      </c>
      <c r="AY18" s="102">
        <f t="shared" si="13"/>
        <v>0</v>
      </c>
      <c r="AZ18" s="102">
        <f t="shared" si="13"/>
        <v>0</v>
      </c>
      <c r="BA18" s="101">
        <f t="shared" si="13"/>
        <v>0</v>
      </c>
      <c r="BB18" s="101">
        <f t="shared" si="13"/>
        <v>6.5</v>
      </c>
      <c r="BC18" s="102">
        <f t="shared" si="13"/>
        <v>4.2</v>
      </c>
      <c r="BD18" s="102">
        <f t="shared" si="13"/>
        <v>0</v>
      </c>
      <c r="BE18" s="101">
        <f t="shared" si="13"/>
        <v>0</v>
      </c>
      <c r="BF18" s="101">
        <f t="shared" si="13"/>
        <v>0</v>
      </c>
      <c r="BG18" s="102">
        <f t="shared" si="13"/>
        <v>0</v>
      </c>
      <c r="BH18" s="102">
        <f t="shared" si="13"/>
        <v>0</v>
      </c>
      <c r="BI18" s="380">
        <f t="shared" si="14"/>
        <v>0</v>
      </c>
      <c r="BK18" s="104">
        <f>AW18+AX18</f>
        <v>0</v>
      </c>
      <c r="BL18" s="105">
        <f>AY18+AZ18</f>
        <v>0</v>
      </c>
      <c r="BM18" s="106">
        <f>BA18+BB18</f>
        <v>6.5</v>
      </c>
      <c r="BN18" s="105">
        <f>BC18+BD18</f>
        <v>4.2</v>
      </c>
      <c r="BO18" s="106">
        <f>BE18+BF18</f>
        <v>0</v>
      </c>
      <c r="BP18" s="105">
        <f>BG18+BH18</f>
        <v>0</v>
      </c>
      <c r="BQ18" s="107">
        <f>BI18+AV18</f>
        <v>0</v>
      </c>
      <c r="BS18" s="100">
        <f>IF(T($C18)=T('Typy taboru'!$C$8),IF($J18&gt;0,IF($J18&gt;='Typy taboru'!$F$8,IF($J18&gt;'Typy taboru'!$G$8,IF($J18&gt;'Typy taboru'!$I$8,3,2),1),0)),0)</f>
        <v>0</v>
      </c>
      <c r="BT18" s="232">
        <f>IF(T($L18)=T('Typy taboru'!$C$8),IF($S18&gt;0,IF($S18&gt;='Typy taboru'!$F$8,IF($S18&gt;'Typy taboru'!$G$8,IF($S18&gt;'Typy taboru'!$I$8,3,2),1),0)),0)</f>
        <v>0</v>
      </c>
      <c r="BV18" s="100">
        <f>IF(T($C18)=T('Typy taboru'!$C$9),IF($J18&gt;0,IF($J18&gt;='Typy taboru'!$F$9,IF($J18&gt;'Typy taboru'!$G$9,IF($J18&gt;'Typy taboru'!$I$9,3,2),1),0)),0)</f>
        <v>0</v>
      </c>
      <c r="BW18" s="232">
        <f>IF(T($L18)=T('Typy taboru'!$C$9),IF($S18&gt;0,IF($S18&gt;='Typy taboru'!$F$9,IF($S18&gt;'Typy taboru'!$G$9,IF($S18&gt;'Typy taboru'!$I$9,3,2),1),0)),0)</f>
        <v>0</v>
      </c>
      <c r="BY18" s="100">
        <f>IF(T($C18)=T('Typy taboru'!$C$10),IF($J18&gt;0,IF($J18&gt;='Typy taboru'!$F$10,IF($J18&gt;'Typy taboru'!$G$10,IF($J18&gt;'Typy taboru'!$I$10,3,2),1),0)),0)</f>
        <v>0</v>
      </c>
      <c r="BZ18" s="232">
        <f>IF(T($L18)=T('Typy taboru'!$C$10),IF($S18&gt;0,IF($S18&gt;='Typy taboru'!$F$10,IF($S18&gt;'Typy taboru'!$G$10,IF($S18&gt;'Typy taboru'!$I$10,3,2),1),0)),0)</f>
        <v>0</v>
      </c>
      <c r="CB18" s="100">
        <f>IF(T($C18)=T('Typy taboru'!$C$11),IF($J18&gt;0,IF($J18&gt;='Typy taboru'!$F$11,IF($J18&gt;'Typy taboru'!$G$11,IF($J18&gt;'Typy taboru'!$I$11,3,2),1),0)),0)</f>
        <v>0</v>
      </c>
      <c r="CC18" s="232">
        <f>IF(T($L18)=T('Typy taboru'!$C$11),IF($S18&gt;0,IF($S18&gt;='Typy taboru'!$F$11,IF($S18&gt;'Typy taboru'!$G$11,IF($S18&gt;'Typy taboru'!$I$11,3,2),1),0)),0)</f>
        <v>0</v>
      </c>
      <c r="CE18" s="100">
        <f>IF(T($C18)=T('Typy taboru'!$C$12),IF($J18&gt;0,IF($J18&gt;='Typy taboru'!$F$12,IF($J18&gt;'Typy taboru'!$G$12,IF($J18&gt;'Typy taboru'!$I$12,3,2),1),0)),0)</f>
        <v>0</v>
      </c>
      <c r="CF18" s="232">
        <f>IF(T($L18)=T('Typy taboru'!$C$12),IF($S18&gt;0,IF($S18&gt;='Typy taboru'!$F$12,IF($S18&gt;'Typy taboru'!$G$12,IF($S18&gt;'Typy taboru'!$I$12,3,2),1),0)),0)</f>
        <v>0</v>
      </c>
      <c r="CH18" s="100">
        <f>IF(T($C18)=T('Typy taboru'!$C$13),IF($J18&gt;0,IF($J18&gt;='Typy taboru'!$F$13,IF($J18&gt;'Typy taboru'!$G$13,IF($J18&gt;'Typy taboru'!$I$13,3,2),1),0)),0)</f>
        <v>0</v>
      </c>
      <c r="CI18" s="232">
        <f>IF(T($L18)=T('Typy taboru'!$C$13),IF($S18&gt;0,IF($S18&gt;='Typy taboru'!$F$13,IF($S18&gt;'Typy taboru'!$G$13,IF($S18&gt;'Typy taboru'!$I$13,3,2),1),0)),0)</f>
        <v>0</v>
      </c>
      <c r="CK18" s="100">
        <f>IF(T($C18)=T('Typy taboru'!$C$14),IF($J18&gt;0,IF($J18&gt;='Typy taboru'!$F$14,IF($J18&gt;'Typy taboru'!$G$14,IF($J18&gt;'Typy taboru'!$I$14,3,2),1),0)),0)</f>
        <v>0</v>
      </c>
      <c r="CL18" s="232">
        <f>IF(T($L18)=T('Typy taboru'!$C$14),IF($S18&gt;0,IF($S18&gt;='Typy taboru'!$F$14,IF($S18&gt;'Typy taboru'!$G$14,IF($S18&gt;'Typy taboru'!$I$14,3,2),1),0)),0)</f>
        <v>0</v>
      </c>
      <c r="CN18" s="100">
        <f>IF(T($C18)=T('Typy taboru'!$C$15),IF($J18&gt;0,IF($J18&gt;='Typy taboru'!$F$15,IF($J18&gt;'Typy taboru'!$G$15,IF($J18&gt;'Typy taboru'!$I$15,3,2),1),0)),0)</f>
        <v>0</v>
      </c>
      <c r="CO18" s="232">
        <f>IF(T($L18)=T('Typy taboru'!$C$15),IF($S18&gt;0,IF($S18&gt;='Typy taboru'!$F$15,IF($S18&gt;'Typy taboru'!$G$15,IF($S18&gt;'Typy taboru'!$I$15,3,2),1),0)),0)</f>
        <v>0</v>
      </c>
    </row>
    <row r="19" spans="2:93" ht="24.95" customHeight="1" x14ac:dyDescent="0.2">
      <c r="B19" s="94">
        <v>14.38</v>
      </c>
      <c r="C19" s="393" t="s">
        <v>80</v>
      </c>
      <c r="D19" s="390" t="s">
        <v>94</v>
      </c>
      <c r="E19" s="439">
        <v>4.2</v>
      </c>
      <c r="F19" s="439" t="s">
        <v>23</v>
      </c>
      <c r="G19" s="95">
        <v>11</v>
      </c>
      <c r="H19" s="373">
        <f t="shared" si="0"/>
        <v>2.6190476190476191</v>
      </c>
      <c r="I19" s="96" t="s">
        <v>102</v>
      </c>
      <c r="J19" s="95">
        <v>8</v>
      </c>
      <c r="K19" s="374">
        <v>15.02</v>
      </c>
      <c r="L19" s="393" t="s">
        <v>80</v>
      </c>
      <c r="M19" s="390" t="s">
        <v>110</v>
      </c>
      <c r="N19" s="439">
        <v>4.2</v>
      </c>
      <c r="O19" s="439" t="s">
        <v>23</v>
      </c>
      <c r="P19" s="95">
        <v>19</v>
      </c>
      <c r="Q19" s="373">
        <f t="shared" si="1"/>
        <v>4.5238095238095237</v>
      </c>
      <c r="R19" s="96" t="s">
        <v>104</v>
      </c>
      <c r="S19" s="95">
        <v>13</v>
      </c>
      <c r="T19" s="98">
        <f t="shared" si="2"/>
        <v>30</v>
      </c>
      <c r="U19" s="99">
        <f t="shared" si="3"/>
        <v>3.5714285714285712</v>
      </c>
      <c r="X19" s="100">
        <f t="shared" si="4"/>
        <v>0</v>
      </c>
      <c r="Y19" s="101">
        <f t="shared" si="4"/>
        <v>0</v>
      </c>
      <c r="Z19" s="101">
        <f t="shared" si="4"/>
        <v>0</v>
      </c>
      <c r="AA19" s="102">
        <f t="shared" si="4"/>
        <v>0</v>
      </c>
      <c r="AB19" s="102">
        <f t="shared" si="4"/>
        <v>0</v>
      </c>
      <c r="AC19" s="101">
        <f t="shared" si="4"/>
        <v>0</v>
      </c>
      <c r="AD19" s="101">
        <f t="shared" si="4"/>
        <v>0</v>
      </c>
      <c r="AE19" s="102">
        <f t="shared" si="4"/>
        <v>30</v>
      </c>
      <c r="AF19" s="102">
        <f t="shared" si="4"/>
        <v>0</v>
      </c>
      <c r="AG19" s="101">
        <f t="shared" si="4"/>
        <v>0</v>
      </c>
      <c r="AH19" s="101">
        <f t="shared" si="4"/>
        <v>0</v>
      </c>
      <c r="AI19" s="102">
        <f t="shared" si="4"/>
        <v>0</v>
      </c>
      <c r="AJ19" s="102">
        <f t="shared" si="4"/>
        <v>0</v>
      </c>
      <c r="AK19" s="103">
        <f t="shared" si="5"/>
        <v>0</v>
      </c>
      <c r="AM19" s="104">
        <f t="shared" si="6"/>
        <v>0</v>
      </c>
      <c r="AN19" s="105">
        <f t="shared" si="7"/>
        <v>0</v>
      </c>
      <c r="AO19" s="106">
        <f t="shared" si="8"/>
        <v>0</v>
      </c>
      <c r="AP19" s="105">
        <f t="shared" si="9"/>
        <v>30</v>
      </c>
      <c r="AQ19" s="106">
        <f t="shared" si="10"/>
        <v>0</v>
      </c>
      <c r="AR19" s="105">
        <f t="shared" si="11"/>
        <v>0</v>
      </c>
      <c r="AS19" s="107">
        <f t="shared" si="12"/>
        <v>0</v>
      </c>
      <c r="AV19" s="100">
        <f t="shared" si="13"/>
        <v>0</v>
      </c>
      <c r="AW19" s="101">
        <f t="shared" si="13"/>
        <v>0</v>
      </c>
      <c r="AX19" s="101">
        <f t="shared" si="13"/>
        <v>0</v>
      </c>
      <c r="AY19" s="102">
        <f t="shared" si="13"/>
        <v>0</v>
      </c>
      <c r="AZ19" s="102">
        <f t="shared" si="13"/>
        <v>0</v>
      </c>
      <c r="BA19" s="101">
        <f t="shared" si="13"/>
        <v>0</v>
      </c>
      <c r="BB19" s="101">
        <f t="shared" si="13"/>
        <v>0</v>
      </c>
      <c r="BC19" s="102">
        <f t="shared" si="13"/>
        <v>8.4</v>
      </c>
      <c r="BD19" s="102">
        <f t="shared" si="13"/>
        <v>0</v>
      </c>
      <c r="BE19" s="101">
        <f t="shared" si="13"/>
        <v>0</v>
      </c>
      <c r="BF19" s="101">
        <f t="shared" si="13"/>
        <v>0</v>
      </c>
      <c r="BG19" s="102">
        <f t="shared" si="13"/>
        <v>0</v>
      </c>
      <c r="BH19" s="102">
        <f t="shared" si="13"/>
        <v>0</v>
      </c>
      <c r="BI19" s="380">
        <f t="shared" si="14"/>
        <v>0</v>
      </c>
      <c r="BK19" s="104">
        <f t="shared" si="15"/>
        <v>0</v>
      </c>
      <c r="BL19" s="105">
        <f t="shared" si="16"/>
        <v>0</v>
      </c>
      <c r="BM19" s="106">
        <f t="shared" si="17"/>
        <v>0</v>
      </c>
      <c r="BN19" s="105">
        <f t="shared" si="18"/>
        <v>8.4</v>
      </c>
      <c r="BO19" s="106">
        <f t="shared" si="19"/>
        <v>0</v>
      </c>
      <c r="BP19" s="105">
        <f t="shared" si="20"/>
        <v>0</v>
      </c>
      <c r="BQ19" s="107">
        <f t="shared" si="21"/>
        <v>0</v>
      </c>
      <c r="BS19" s="100">
        <f>IF(T($C19)=T('Typy taboru'!$C$8),IF($J19&gt;0,IF($J19&gt;='Typy taboru'!$F$8,IF($J19&gt;'Typy taboru'!$G$8,IF($J19&gt;'Typy taboru'!$I$8,3,2),1),0)),0)</f>
        <v>0</v>
      </c>
      <c r="BT19" s="232">
        <f>IF(T($L19)=T('Typy taboru'!$C$8),IF($S19&gt;0,IF($S19&gt;='Typy taboru'!$F$8,IF($S19&gt;'Typy taboru'!$G$8,IF($S19&gt;'Typy taboru'!$I$8,3,2),1),0)),0)</f>
        <v>0</v>
      </c>
      <c r="BV19" s="100">
        <f>IF(T($C19)=T('Typy taboru'!$C$9),IF($J19&gt;0,IF($J19&gt;='Typy taboru'!$F$9,IF($J19&gt;'Typy taboru'!$G$9,IF($J19&gt;'Typy taboru'!$I$9,3,2),1),0)),0)</f>
        <v>0</v>
      </c>
      <c r="BW19" s="232">
        <f>IF(T($L19)=T('Typy taboru'!$C$9),IF($S19&gt;0,IF($S19&gt;='Typy taboru'!$F$9,IF($S19&gt;'Typy taboru'!$G$9,IF($S19&gt;'Typy taboru'!$I$9,3,2),1),0)),0)</f>
        <v>0</v>
      </c>
      <c r="BY19" s="100">
        <f>IF(T($C19)=T('Typy taboru'!$C$10),IF($J19&gt;0,IF($J19&gt;='Typy taboru'!$F$10,IF($J19&gt;'Typy taboru'!$G$10,IF($J19&gt;'Typy taboru'!$I$10,3,2),1),0)),0)</f>
        <v>0</v>
      </c>
      <c r="BZ19" s="232">
        <f>IF(T($L19)=T('Typy taboru'!$C$10),IF($S19&gt;0,IF($S19&gt;='Typy taboru'!$F$10,IF($S19&gt;'Typy taboru'!$G$10,IF($S19&gt;'Typy taboru'!$I$10,3,2),1),0)),0)</f>
        <v>0</v>
      </c>
      <c r="CB19" s="100">
        <f>IF(T($C19)=T('Typy taboru'!$C$11),IF($J19&gt;0,IF($J19&gt;='Typy taboru'!$F$11,IF($J19&gt;'Typy taboru'!$G$11,IF($J19&gt;'Typy taboru'!$I$11,3,2),1),0)),0)</f>
        <v>0</v>
      </c>
      <c r="CC19" s="232">
        <f>IF(T($L19)=T('Typy taboru'!$C$11),IF($S19&gt;0,IF($S19&gt;='Typy taboru'!$F$11,IF($S19&gt;'Typy taboru'!$G$11,IF($S19&gt;'Typy taboru'!$I$11,3,2),1),0)),0)</f>
        <v>0</v>
      </c>
      <c r="CE19" s="100">
        <f>IF(T($C19)=T('Typy taboru'!$C$12),IF($J19&gt;0,IF($J19&gt;='Typy taboru'!$F$12,IF($J19&gt;'Typy taboru'!$G$12,IF($J19&gt;'Typy taboru'!$I$12,3,2),1),0)),0)</f>
        <v>0</v>
      </c>
      <c r="CF19" s="232">
        <f>IF(T($L19)=T('Typy taboru'!$C$12),IF($S19&gt;0,IF($S19&gt;='Typy taboru'!$F$12,IF($S19&gt;'Typy taboru'!$G$12,IF($S19&gt;'Typy taboru'!$I$12,3,2),1),0)),0)</f>
        <v>0</v>
      </c>
      <c r="CH19" s="100">
        <f>IF(T($C19)=T('Typy taboru'!$C$13),IF($J19&gt;0,IF($J19&gt;='Typy taboru'!$F$13,IF($J19&gt;'Typy taboru'!$G$13,IF($J19&gt;'Typy taboru'!$I$13,3,2),1),0)),0)</f>
        <v>0</v>
      </c>
      <c r="CI19" s="232">
        <f>IF(T($L19)=T('Typy taboru'!$C$13),IF($S19&gt;0,IF($S19&gt;='Typy taboru'!$F$13,IF($S19&gt;'Typy taboru'!$G$13,IF($S19&gt;'Typy taboru'!$I$13,3,2),1),0)),0)</f>
        <v>0</v>
      </c>
      <c r="CK19" s="100">
        <f>IF(T($C19)=T('Typy taboru'!$C$14),IF($J19&gt;0,IF($J19&gt;='Typy taboru'!$F$14,IF($J19&gt;'Typy taboru'!$G$14,IF($J19&gt;'Typy taboru'!$I$14,3,2),1),0)),0)</f>
        <v>0</v>
      </c>
      <c r="CL19" s="232">
        <f>IF(T($L19)=T('Typy taboru'!$C$14),IF($S19&gt;0,IF($S19&gt;='Typy taboru'!$F$14,IF($S19&gt;'Typy taboru'!$G$14,IF($S19&gt;'Typy taboru'!$I$14,3,2),1),0)),0)</f>
        <v>0</v>
      </c>
      <c r="CN19" s="100">
        <f>IF(T($C19)=T('Typy taboru'!$C$15),IF($J19&gt;0,IF($J19&gt;='Typy taboru'!$F$15,IF($J19&gt;'Typy taboru'!$G$15,IF($J19&gt;'Typy taboru'!$I$15,3,2),1),0)),0)</f>
        <v>0</v>
      </c>
      <c r="CO19" s="232">
        <f>IF(T($L19)=T('Typy taboru'!$C$15),IF($S19&gt;0,IF($S19&gt;='Typy taboru'!$F$15,IF($S19&gt;'Typy taboru'!$G$15,IF($S19&gt;'Typy taboru'!$I$15,3,2),1),0)),0)</f>
        <v>0</v>
      </c>
    </row>
    <row r="20" spans="2:93" ht="24.95" customHeight="1" x14ac:dyDescent="0.2">
      <c r="B20" s="94">
        <v>15.22</v>
      </c>
      <c r="C20" s="393" t="s">
        <v>80</v>
      </c>
      <c r="D20" s="390" t="s">
        <v>94</v>
      </c>
      <c r="E20" s="439">
        <v>4.2</v>
      </c>
      <c r="F20" s="439" t="s">
        <v>23</v>
      </c>
      <c r="G20" s="95">
        <v>8</v>
      </c>
      <c r="H20" s="373">
        <f t="shared" si="0"/>
        <v>1.9047619047619047</v>
      </c>
      <c r="I20" s="96" t="s">
        <v>104</v>
      </c>
      <c r="J20" s="95">
        <v>6</v>
      </c>
      <c r="K20" s="374">
        <v>15.51</v>
      </c>
      <c r="L20" s="393" t="s">
        <v>80</v>
      </c>
      <c r="M20" s="390" t="s">
        <v>111</v>
      </c>
      <c r="N20" s="439">
        <v>6.5</v>
      </c>
      <c r="O20" s="439" t="s">
        <v>23</v>
      </c>
      <c r="P20" s="95">
        <v>10</v>
      </c>
      <c r="Q20" s="373">
        <f t="shared" si="1"/>
        <v>1.5384615384615385</v>
      </c>
      <c r="R20" s="96" t="s">
        <v>102</v>
      </c>
      <c r="S20" s="95">
        <v>6</v>
      </c>
      <c r="T20" s="98">
        <f>G20+P20</f>
        <v>18</v>
      </c>
      <c r="U20" s="99">
        <f>T20/(N(E20)+N(F20)+N(N20)+N(O20))</f>
        <v>1.6822429906542058</v>
      </c>
      <c r="X20" s="100">
        <f t="shared" si="4"/>
        <v>0</v>
      </c>
      <c r="Y20" s="101">
        <f t="shared" si="4"/>
        <v>0</v>
      </c>
      <c r="Z20" s="101">
        <f t="shared" si="4"/>
        <v>0</v>
      </c>
      <c r="AA20" s="102">
        <f t="shared" si="4"/>
        <v>0</v>
      </c>
      <c r="AB20" s="102">
        <f t="shared" si="4"/>
        <v>0</v>
      </c>
      <c r="AC20" s="101">
        <f t="shared" si="4"/>
        <v>0</v>
      </c>
      <c r="AD20" s="101">
        <f t="shared" si="4"/>
        <v>0</v>
      </c>
      <c r="AE20" s="102">
        <f t="shared" si="4"/>
        <v>8</v>
      </c>
      <c r="AF20" s="102">
        <f t="shared" si="4"/>
        <v>10</v>
      </c>
      <c r="AG20" s="101">
        <f t="shared" si="4"/>
        <v>0</v>
      </c>
      <c r="AH20" s="101">
        <f t="shared" si="4"/>
        <v>0</v>
      </c>
      <c r="AI20" s="102">
        <f t="shared" si="4"/>
        <v>0</v>
      </c>
      <c r="AJ20" s="102">
        <f t="shared" si="4"/>
        <v>0</v>
      </c>
      <c r="AK20" s="103">
        <f t="shared" si="5"/>
        <v>0</v>
      </c>
      <c r="AM20" s="104">
        <f>Y20+Z20</f>
        <v>0</v>
      </c>
      <c r="AN20" s="105">
        <f>AA20+AB20</f>
        <v>0</v>
      </c>
      <c r="AO20" s="106">
        <f>AC20+AD20</f>
        <v>0</v>
      </c>
      <c r="AP20" s="105">
        <f>AE20+AF20</f>
        <v>18</v>
      </c>
      <c r="AQ20" s="106">
        <f>AG20+AH20</f>
        <v>0</v>
      </c>
      <c r="AR20" s="105">
        <f>AI20+AJ20</f>
        <v>0</v>
      </c>
      <c r="AS20" s="107">
        <f>AK20+X20</f>
        <v>0</v>
      </c>
      <c r="AV20" s="100">
        <f t="shared" si="13"/>
        <v>0</v>
      </c>
      <c r="AW20" s="101">
        <f t="shared" si="13"/>
        <v>0</v>
      </c>
      <c r="AX20" s="101">
        <f t="shared" si="13"/>
        <v>0</v>
      </c>
      <c r="AY20" s="102">
        <f t="shared" si="13"/>
        <v>0</v>
      </c>
      <c r="AZ20" s="102">
        <f t="shared" si="13"/>
        <v>0</v>
      </c>
      <c r="BA20" s="101">
        <f t="shared" si="13"/>
        <v>0</v>
      </c>
      <c r="BB20" s="101">
        <f t="shared" si="13"/>
        <v>0</v>
      </c>
      <c r="BC20" s="102">
        <f t="shared" si="13"/>
        <v>4.2</v>
      </c>
      <c r="BD20" s="102">
        <f t="shared" si="13"/>
        <v>6.5</v>
      </c>
      <c r="BE20" s="101">
        <f t="shared" si="13"/>
        <v>0</v>
      </c>
      <c r="BF20" s="101">
        <f t="shared" si="13"/>
        <v>0</v>
      </c>
      <c r="BG20" s="102">
        <f t="shared" si="13"/>
        <v>0</v>
      </c>
      <c r="BH20" s="102">
        <f t="shared" si="13"/>
        <v>0</v>
      </c>
      <c r="BI20" s="380">
        <f t="shared" si="14"/>
        <v>0</v>
      </c>
      <c r="BK20" s="104">
        <f>AW20+AX20</f>
        <v>0</v>
      </c>
      <c r="BL20" s="105">
        <f>AY20+AZ20</f>
        <v>0</v>
      </c>
      <c r="BM20" s="106">
        <f>BA20+BB20</f>
        <v>0</v>
      </c>
      <c r="BN20" s="105">
        <f>BC20+BD20</f>
        <v>10.7</v>
      </c>
      <c r="BO20" s="106">
        <f>BE20+BF20</f>
        <v>0</v>
      </c>
      <c r="BP20" s="105">
        <f>BG20+BH20</f>
        <v>0</v>
      </c>
      <c r="BQ20" s="107">
        <f>BI20+AV20</f>
        <v>0</v>
      </c>
      <c r="BS20" s="100">
        <f>IF(T($C20)=T('Typy taboru'!$C$8),IF($J20&gt;0,IF($J20&gt;='Typy taboru'!$F$8,IF($J20&gt;'Typy taboru'!$G$8,IF($J20&gt;'Typy taboru'!$I$8,3,2),1),0)),0)</f>
        <v>0</v>
      </c>
      <c r="BT20" s="232">
        <f>IF(T($L20)=T('Typy taboru'!$C$8),IF($S20&gt;0,IF($S20&gt;='Typy taboru'!$F$8,IF($S20&gt;'Typy taboru'!$G$8,IF($S20&gt;'Typy taboru'!$I$8,3,2),1),0)),0)</f>
        <v>0</v>
      </c>
      <c r="BV20" s="100">
        <f>IF(T($C20)=T('Typy taboru'!$C$9),IF($J20&gt;0,IF($J20&gt;='Typy taboru'!$F$9,IF($J20&gt;'Typy taboru'!$G$9,IF($J20&gt;'Typy taboru'!$I$9,3,2),1),0)),0)</f>
        <v>0</v>
      </c>
      <c r="BW20" s="232">
        <f>IF(T($L20)=T('Typy taboru'!$C$9),IF($S20&gt;0,IF($S20&gt;='Typy taboru'!$F$9,IF($S20&gt;'Typy taboru'!$G$9,IF($S20&gt;'Typy taboru'!$I$9,3,2),1),0)),0)</f>
        <v>0</v>
      </c>
      <c r="BY20" s="100">
        <f>IF(T($C20)=T('Typy taboru'!$C$10),IF($J20&gt;0,IF($J20&gt;='Typy taboru'!$F$10,IF($J20&gt;'Typy taboru'!$G$10,IF($J20&gt;'Typy taboru'!$I$10,3,2),1),0)),0)</f>
        <v>0</v>
      </c>
      <c r="BZ20" s="232">
        <f>IF(T($L20)=T('Typy taboru'!$C$10),IF($S20&gt;0,IF($S20&gt;='Typy taboru'!$F$10,IF($S20&gt;'Typy taboru'!$G$10,IF($S20&gt;'Typy taboru'!$I$10,3,2),1),0)),0)</f>
        <v>0</v>
      </c>
      <c r="CB20" s="100">
        <f>IF(T($C20)=T('Typy taboru'!$C$11),IF($J20&gt;0,IF($J20&gt;='Typy taboru'!$F$11,IF($J20&gt;'Typy taboru'!$G$11,IF($J20&gt;'Typy taboru'!$I$11,3,2),1),0)),0)</f>
        <v>0</v>
      </c>
      <c r="CC20" s="232">
        <f>IF(T($L20)=T('Typy taboru'!$C$11),IF($S20&gt;0,IF($S20&gt;='Typy taboru'!$F$11,IF($S20&gt;'Typy taboru'!$G$11,IF($S20&gt;'Typy taboru'!$I$11,3,2),1),0)),0)</f>
        <v>0</v>
      </c>
      <c r="CE20" s="100">
        <f>IF(T($C20)=T('Typy taboru'!$C$12),IF($J20&gt;0,IF($J20&gt;='Typy taboru'!$F$12,IF($J20&gt;'Typy taboru'!$G$12,IF($J20&gt;'Typy taboru'!$I$12,3,2),1),0)),0)</f>
        <v>0</v>
      </c>
      <c r="CF20" s="232">
        <f>IF(T($L20)=T('Typy taboru'!$C$12),IF($S20&gt;0,IF($S20&gt;='Typy taboru'!$F$12,IF($S20&gt;'Typy taboru'!$G$12,IF($S20&gt;'Typy taboru'!$I$12,3,2),1),0)),0)</f>
        <v>0</v>
      </c>
      <c r="CH20" s="100">
        <f>IF(T($C20)=T('Typy taboru'!$C$13),IF($J20&gt;0,IF($J20&gt;='Typy taboru'!$F$13,IF($J20&gt;'Typy taboru'!$G$13,IF($J20&gt;'Typy taboru'!$I$13,3,2),1),0)),0)</f>
        <v>0</v>
      </c>
      <c r="CI20" s="232">
        <f>IF(T($L20)=T('Typy taboru'!$C$13),IF($S20&gt;0,IF($S20&gt;='Typy taboru'!$F$13,IF($S20&gt;'Typy taboru'!$G$13,IF($S20&gt;'Typy taboru'!$I$13,3,2),1),0)),0)</f>
        <v>0</v>
      </c>
      <c r="CK20" s="100">
        <f>IF(T($C20)=T('Typy taboru'!$C$14),IF($J20&gt;0,IF($J20&gt;='Typy taboru'!$F$14,IF($J20&gt;'Typy taboru'!$G$14,IF($J20&gt;'Typy taboru'!$I$14,3,2),1),0)),0)</f>
        <v>0</v>
      </c>
      <c r="CL20" s="232">
        <f>IF(T($L20)=T('Typy taboru'!$C$14),IF($S20&gt;0,IF($S20&gt;='Typy taboru'!$F$14,IF($S20&gt;'Typy taboru'!$G$14,IF($S20&gt;'Typy taboru'!$I$14,3,2),1),0)),0)</f>
        <v>0</v>
      </c>
      <c r="CN20" s="100">
        <f>IF(T($C20)=T('Typy taboru'!$C$15),IF($J20&gt;0,IF($J20&gt;='Typy taboru'!$F$15,IF($J20&gt;'Typy taboru'!$G$15,IF($J20&gt;'Typy taboru'!$I$15,3,2),1),0)),0)</f>
        <v>0</v>
      </c>
      <c r="CO20" s="232">
        <f>IF(T($L20)=T('Typy taboru'!$C$15),IF($S20&gt;0,IF($S20&gt;='Typy taboru'!$F$15,IF($S20&gt;'Typy taboru'!$G$15,IF($S20&gt;'Typy taboru'!$I$15,3,2),1),0)),0)</f>
        <v>0</v>
      </c>
    </row>
    <row r="21" spans="2:93" ht="24.95" customHeight="1" x14ac:dyDescent="0.2">
      <c r="B21" s="371">
        <v>16.100000000000001</v>
      </c>
      <c r="C21" s="393" t="s">
        <v>80</v>
      </c>
      <c r="D21" s="390" t="s">
        <v>93</v>
      </c>
      <c r="E21" s="439">
        <v>6.5</v>
      </c>
      <c r="F21" s="439" t="s">
        <v>23</v>
      </c>
      <c r="G21" s="95">
        <v>16</v>
      </c>
      <c r="H21" s="373">
        <f t="shared" si="0"/>
        <v>2.4615384615384617</v>
      </c>
      <c r="I21" s="96" t="s">
        <v>101</v>
      </c>
      <c r="J21" s="95">
        <v>15</v>
      </c>
      <c r="K21" s="374">
        <v>16.34</v>
      </c>
      <c r="L21" s="393" t="s">
        <v>80</v>
      </c>
      <c r="M21" s="390" t="s">
        <v>110</v>
      </c>
      <c r="N21" s="439">
        <v>4.2</v>
      </c>
      <c r="O21" s="439" t="s">
        <v>23</v>
      </c>
      <c r="P21" s="95">
        <v>10</v>
      </c>
      <c r="Q21" s="373">
        <f t="shared" si="1"/>
        <v>2.3809523809523809</v>
      </c>
      <c r="R21" s="96" t="s">
        <v>116</v>
      </c>
      <c r="S21" s="95">
        <v>10</v>
      </c>
      <c r="T21" s="98">
        <f t="shared" si="2"/>
        <v>26</v>
      </c>
      <c r="U21" s="99">
        <f t="shared" si="3"/>
        <v>2.429906542056075</v>
      </c>
      <c r="V21" s="297"/>
      <c r="X21" s="100">
        <f t="shared" si="4"/>
        <v>0</v>
      </c>
      <c r="Y21" s="101">
        <f t="shared" si="4"/>
        <v>0</v>
      </c>
      <c r="Z21" s="101">
        <f t="shared" si="4"/>
        <v>0</v>
      </c>
      <c r="AA21" s="102">
        <f t="shared" si="4"/>
        <v>0</v>
      </c>
      <c r="AB21" s="102">
        <f t="shared" si="4"/>
        <v>0</v>
      </c>
      <c r="AC21" s="101">
        <f t="shared" si="4"/>
        <v>0</v>
      </c>
      <c r="AD21" s="101">
        <f t="shared" si="4"/>
        <v>0</v>
      </c>
      <c r="AE21" s="102">
        <f t="shared" si="4"/>
        <v>0</v>
      </c>
      <c r="AF21" s="102">
        <f t="shared" si="4"/>
        <v>26</v>
      </c>
      <c r="AG21" s="101">
        <f t="shared" si="4"/>
        <v>0</v>
      </c>
      <c r="AH21" s="101">
        <f t="shared" si="4"/>
        <v>0</v>
      </c>
      <c r="AI21" s="102">
        <f t="shared" si="4"/>
        <v>0</v>
      </c>
      <c r="AJ21" s="102">
        <f t="shared" si="4"/>
        <v>0</v>
      </c>
      <c r="AK21" s="103">
        <f t="shared" si="5"/>
        <v>0</v>
      </c>
      <c r="AM21" s="104">
        <f t="shared" si="6"/>
        <v>0</v>
      </c>
      <c r="AN21" s="105">
        <f t="shared" si="7"/>
        <v>0</v>
      </c>
      <c r="AO21" s="106">
        <f t="shared" si="8"/>
        <v>0</v>
      </c>
      <c r="AP21" s="105">
        <f t="shared" si="9"/>
        <v>26</v>
      </c>
      <c r="AQ21" s="106">
        <f t="shared" si="10"/>
        <v>0</v>
      </c>
      <c r="AR21" s="105">
        <f t="shared" si="11"/>
        <v>0</v>
      </c>
      <c r="AS21" s="107">
        <f t="shared" si="12"/>
        <v>0</v>
      </c>
      <c r="AV21" s="100">
        <f t="shared" si="13"/>
        <v>0</v>
      </c>
      <c r="AW21" s="101">
        <f t="shared" si="13"/>
        <v>0</v>
      </c>
      <c r="AX21" s="101">
        <f t="shared" si="13"/>
        <v>0</v>
      </c>
      <c r="AY21" s="102">
        <f t="shared" si="13"/>
        <v>0</v>
      </c>
      <c r="AZ21" s="102">
        <f t="shared" si="13"/>
        <v>0</v>
      </c>
      <c r="BA21" s="101">
        <f t="shared" si="13"/>
        <v>0</v>
      </c>
      <c r="BB21" s="101">
        <f t="shared" si="13"/>
        <v>0</v>
      </c>
      <c r="BC21" s="102">
        <f t="shared" si="13"/>
        <v>0</v>
      </c>
      <c r="BD21" s="102">
        <f t="shared" si="13"/>
        <v>10.7</v>
      </c>
      <c r="BE21" s="101">
        <f t="shared" si="13"/>
        <v>0</v>
      </c>
      <c r="BF21" s="101">
        <f t="shared" si="13"/>
        <v>0</v>
      </c>
      <c r="BG21" s="102">
        <f t="shared" si="13"/>
        <v>0</v>
      </c>
      <c r="BH21" s="102">
        <f t="shared" si="13"/>
        <v>0</v>
      </c>
      <c r="BI21" s="380">
        <f t="shared" si="14"/>
        <v>0</v>
      </c>
      <c r="BK21" s="104">
        <f t="shared" si="15"/>
        <v>0</v>
      </c>
      <c r="BL21" s="105">
        <f t="shared" si="16"/>
        <v>0</v>
      </c>
      <c r="BM21" s="106">
        <f t="shared" si="17"/>
        <v>0</v>
      </c>
      <c r="BN21" s="105">
        <f t="shared" si="18"/>
        <v>10.7</v>
      </c>
      <c r="BO21" s="106">
        <f t="shared" si="19"/>
        <v>0</v>
      </c>
      <c r="BP21" s="105">
        <f t="shared" si="20"/>
        <v>0</v>
      </c>
      <c r="BQ21" s="107">
        <f t="shared" si="21"/>
        <v>0</v>
      </c>
      <c r="BS21" s="100">
        <f>IF(T($C21)=T('Typy taboru'!$C$8),IF($J21&gt;0,IF($J21&gt;='Typy taboru'!$F$8,IF($J21&gt;'Typy taboru'!$G$8,IF($J21&gt;'Typy taboru'!$I$8,3,2),1),0)),0)</f>
        <v>0</v>
      </c>
      <c r="BT21" s="232">
        <f>IF(T($L21)=T('Typy taboru'!$C$8),IF($S21&gt;0,IF($S21&gt;='Typy taboru'!$F$8,IF($S21&gt;'Typy taboru'!$G$8,IF($S21&gt;'Typy taboru'!$I$8,3,2),1),0)),0)</f>
        <v>0</v>
      </c>
      <c r="BV21" s="100">
        <f>IF(T($C21)=T('Typy taboru'!$C$9),IF($J21&gt;0,IF($J21&gt;='Typy taboru'!$F$9,IF($J21&gt;'Typy taboru'!$G$9,IF($J21&gt;'Typy taboru'!$I$9,3,2),1),0)),0)</f>
        <v>0</v>
      </c>
      <c r="BW21" s="232">
        <f>IF(T($L21)=T('Typy taboru'!$C$9),IF($S21&gt;0,IF($S21&gt;='Typy taboru'!$F$9,IF($S21&gt;'Typy taboru'!$G$9,IF($S21&gt;'Typy taboru'!$I$9,3,2),1),0)),0)</f>
        <v>0</v>
      </c>
      <c r="BY21" s="100">
        <f>IF(T($C21)=T('Typy taboru'!$C$10),IF($J21&gt;0,IF($J21&gt;='Typy taboru'!$F$10,IF($J21&gt;'Typy taboru'!$G$10,IF($J21&gt;'Typy taboru'!$I$10,3,2),1),0)),0)</f>
        <v>0</v>
      </c>
      <c r="BZ21" s="232">
        <f>IF(T($L21)=T('Typy taboru'!$C$10),IF($S21&gt;0,IF($S21&gt;='Typy taboru'!$F$10,IF($S21&gt;'Typy taboru'!$G$10,IF($S21&gt;'Typy taboru'!$I$10,3,2),1),0)),0)</f>
        <v>0</v>
      </c>
      <c r="CB21" s="100">
        <f>IF(T($C21)=T('Typy taboru'!$C$11),IF($J21&gt;0,IF($J21&gt;='Typy taboru'!$F$11,IF($J21&gt;'Typy taboru'!$G$11,IF($J21&gt;'Typy taboru'!$I$11,3,2),1),0)),0)</f>
        <v>0</v>
      </c>
      <c r="CC21" s="232">
        <f>IF(T($L21)=T('Typy taboru'!$C$11),IF($S21&gt;0,IF($S21&gt;='Typy taboru'!$F$11,IF($S21&gt;'Typy taboru'!$G$11,IF($S21&gt;'Typy taboru'!$I$11,3,2),1),0)),0)</f>
        <v>0</v>
      </c>
      <c r="CE21" s="100">
        <f>IF(T($C21)=T('Typy taboru'!$C$12),IF($J21&gt;0,IF($J21&gt;='Typy taboru'!$F$12,IF($J21&gt;'Typy taboru'!$G$12,IF($J21&gt;'Typy taboru'!$I$12,3,2),1),0)),0)</f>
        <v>0</v>
      </c>
      <c r="CF21" s="232">
        <f>IF(T($L21)=T('Typy taboru'!$C$12),IF($S21&gt;0,IF($S21&gt;='Typy taboru'!$F$12,IF($S21&gt;'Typy taboru'!$G$12,IF($S21&gt;'Typy taboru'!$I$12,3,2),1),0)),0)</f>
        <v>0</v>
      </c>
      <c r="CH21" s="100">
        <f>IF(T($C21)=T('Typy taboru'!$C$13),IF($J21&gt;0,IF($J21&gt;='Typy taboru'!$F$13,IF($J21&gt;'Typy taboru'!$G$13,IF($J21&gt;'Typy taboru'!$I$13,3,2),1),0)),0)</f>
        <v>0</v>
      </c>
      <c r="CI21" s="232">
        <f>IF(T($L21)=T('Typy taboru'!$C$13),IF($S21&gt;0,IF($S21&gt;='Typy taboru'!$F$13,IF($S21&gt;'Typy taboru'!$G$13,IF($S21&gt;'Typy taboru'!$I$13,3,2),1),0)),0)</f>
        <v>0</v>
      </c>
      <c r="CK21" s="100">
        <f>IF(T($C21)=T('Typy taboru'!$C$14),IF($J21&gt;0,IF($J21&gt;='Typy taboru'!$F$14,IF($J21&gt;'Typy taboru'!$G$14,IF($J21&gt;'Typy taboru'!$I$14,3,2),1),0)),0)</f>
        <v>0</v>
      </c>
      <c r="CL21" s="232">
        <f>IF(T($L21)=T('Typy taboru'!$C$14),IF($S21&gt;0,IF($S21&gt;='Typy taboru'!$F$14,IF($S21&gt;'Typy taboru'!$G$14,IF($S21&gt;'Typy taboru'!$I$14,3,2),1),0)),0)</f>
        <v>0</v>
      </c>
      <c r="CN21" s="100">
        <f>IF(T($C21)=T('Typy taboru'!$C$15),IF($J21&gt;0,IF($J21&gt;='Typy taboru'!$F$15,IF($J21&gt;'Typy taboru'!$G$15,IF($J21&gt;'Typy taboru'!$I$15,3,2),1),0)),0)</f>
        <v>0</v>
      </c>
      <c r="CO21" s="232">
        <f>IF(T($L21)=T('Typy taboru'!$C$15),IF($S21&gt;0,IF($S21&gt;='Typy taboru'!$F$15,IF($S21&gt;'Typy taboru'!$G$15,IF($S21&gt;'Typy taboru'!$I$15,3,2),1),0)),0)</f>
        <v>0</v>
      </c>
    </row>
    <row r="22" spans="2:93" ht="24.95" customHeight="1" x14ac:dyDescent="0.2">
      <c r="B22" s="94">
        <v>16.579999999999998</v>
      </c>
      <c r="C22" s="393" t="s">
        <v>80</v>
      </c>
      <c r="D22" s="390" t="s">
        <v>94</v>
      </c>
      <c r="E22" s="439">
        <v>4.2</v>
      </c>
      <c r="F22" s="439" t="s">
        <v>23</v>
      </c>
      <c r="G22" s="95">
        <v>3</v>
      </c>
      <c r="H22" s="373">
        <f t="shared" si="0"/>
        <v>0.7142857142857143</v>
      </c>
      <c r="I22" s="96" t="s">
        <v>106</v>
      </c>
      <c r="J22" s="95">
        <v>2</v>
      </c>
      <c r="K22" s="374">
        <v>17.23</v>
      </c>
      <c r="L22" s="393" t="s">
        <v>80</v>
      </c>
      <c r="M22" s="390" t="s">
        <v>110</v>
      </c>
      <c r="N22" s="439">
        <v>4.2</v>
      </c>
      <c r="O22" s="439" t="s">
        <v>23</v>
      </c>
      <c r="P22" s="95">
        <v>13</v>
      </c>
      <c r="Q22" s="373">
        <f t="shared" si="1"/>
        <v>3.0952380952380949</v>
      </c>
      <c r="R22" s="96" t="s">
        <v>102</v>
      </c>
      <c r="S22" s="95">
        <v>13</v>
      </c>
      <c r="T22" s="98">
        <f t="shared" si="2"/>
        <v>16</v>
      </c>
      <c r="U22" s="99">
        <f t="shared" si="3"/>
        <v>1.9047619047619047</v>
      </c>
      <c r="X22" s="100">
        <f t="shared" ref="X22:AJ24" si="22">IF(N($B22)&gt;0,IF($B22&gt;=X$6,IF($B22&lt;=X$8,$G22,0),0),0)+IF(N($K22)&gt;0,IF($K22&gt;=X$6,IF($K22&lt;=X$8,$P22,0),0),0)</f>
        <v>0</v>
      </c>
      <c r="Y22" s="101">
        <f t="shared" si="22"/>
        <v>0</v>
      </c>
      <c r="Z22" s="101">
        <f t="shared" si="22"/>
        <v>0</v>
      </c>
      <c r="AA22" s="102">
        <f t="shared" si="22"/>
        <v>0</v>
      </c>
      <c r="AB22" s="102">
        <f t="shared" si="22"/>
        <v>0</v>
      </c>
      <c r="AC22" s="101">
        <f t="shared" si="22"/>
        <v>0</v>
      </c>
      <c r="AD22" s="101">
        <f t="shared" si="22"/>
        <v>0</v>
      </c>
      <c r="AE22" s="102">
        <f t="shared" si="22"/>
        <v>0</v>
      </c>
      <c r="AF22" s="102">
        <f t="shared" si="22"/>
        <v>3</v>
      </c>
      <c r="AG22" s="101">
        <f t="shared" si="22"/>
        <v>13</v>
      </c>
      <c r="AH22" s="101">
        <f t="shared" si="22"/>
        <v>0</v>
      </c>
      <c r="AI22" s="102">
        <f t="shared" si="22"/>
        <v>0</v>
      </c>
      <c r="AJ22" s="102">
        <f t="shared" si="22"/>
        <v>0</v>
      </c>
      <c r="AK22" s="103">
        <f t="shared" si="5"/>
        <v>0</v>
      </c>
      <c r="AM22" s="104">
        <f t="shared" si="6"/>
        <v>0</v>
      </c>
      <c r="AN22" s="105">
        <f t="shared" si="7"/>
        <v>0</v>
      </c>
      <c r="AO22" s="106">
        <f t="shared" si="8"/>
        <v>0</v>
      </c>
      <c r="AP22" s="105">
        <f t="shared" si="9"/>
        <v>3</v>
      </c>
      <c r="AQ22" s="106">
        <f t="shared" si="10"/>
        <v>13</v>
      </c>
      <c r="AR22" s="105">
        <f t="shared" si="11"/>
        <v>0</v>
      </c>
      <c r="AS22" s="107">
        <f t="shared" si="12"/>
        <v>0</v>
      </c>
      <c r="AV22" s="100">
        <f t="shared" ref="AV22:BH24" si="23">IF(N($B22)&gt;0,IF($B22&gt;=AV$6,IF($B22&lt;=AV$8,N($E22)+N($F22),0),0),0)+IF(N($K22)&gt;0,IF($K22&gt;=AV$6,IF($K22&lt;=AV$8,N($N22)+N($O22),0),0),0)</f>
        <v>0</v>
      </c>
      <c r="AW22" s="101">
        <f t="shared" si="23"/>
        <v>0</v>
      </c>
      <c r="AX22" s="101">
        <f t="shared" si="23"/>
        <v>0</v>
      </c>
      <c r="AY22" s="102">
        <f t="shared" si="23"/>
        <v>0</v>
      </c>
      <c r="AZ22" s="102">
        <f t="shared" si="23"/>
        <v>0</v>
      </c>
      <c r="BA22" s="101">
        <f t="shared" si="23"/>
        <v>0</v>
      </c>
      <c r="BB22" s="101">
        <f t="shared" si="23"/>
        <v>0</v>
      </c>
      <c r="BC22" s="102">
        <f t="shared" si="23"/>
        <v>0</v>
      </c>
      <c r="BD22" s="102">
        <f t="shared" si="23"/>
        <v>4.2</v>
      </c>
      <c r="BE22" s="101">
        <f t="shared" si="23"/>
        <v>4.2</v>
      </c>
      <c r="BF22" s="101">
        <f t="shared" si="23"/>
        <v>0</v>
      </c>
      <c r="BG22" s="102">
        <f t="shared" si="23"/>
        <v>0</v>
      </c>
      <c r="BH22" s="102">
        <f t="shared" si="23"/>
        <v>0</v>
      </c>
      <c r="BI22" s="380">
        <f t="shared" si="14"/>
        <v>0</v>
      </c>
      <c r="BK22" s="104">
        <f t="shared" si="15"/>
        <v>0</v>
      </c>
      <c r="BL22" s="105">
        <f t="shared" si="16"/>
        <v>0</v>
      </c>
      <c r="BM22" s="106">
        <f t="shared" si="17"/>
        <v>0</v>
      </c>
      <c r="BN22" s="105">
        <f t="shared" si="18"/>
        <v>4.2</v>
      </c>
      <c r="BO22" s="106">
        <f t="shared" si="19"/>
        <v>4.2</v>
      </c>
      <c r="BP22" s="105">
        <f t="shared" si="20"/>
        <v>0</v>
      </c>
      <c r="BQ22" s="107">
        <f t="shared" si="21"/>
        <v>0</v>
      </c>
      <c r="BS22" s="100">
        <f>IF(T($C22)=T('Typy taboru'!$C$8),IF($J22&gt;0,IF($J22&gt;='Typy taboru'!$F$8,IF($J22&gt;'Typy taboru'!$G$8,IF($J22&gt;'Typy taboru'!$I$8,3,2),1),0)),0)</f>
        <v>0</v>
      </c>
      <c r="BT22" s="232">
        <f>IF(T($L22)=T('Typy taboru'!$C$8),IF($S22&gt;0,IF($S22&gt;='Typy taboru'!$F$8,IF($S22&gt;'Typy taboru'!$G$8,IF($S22&gt;'Typy taboru'!$I$8,3,2),1),0)),0)</f>
        <v>0</v>
      </c>
      <c r="BV22" s="100">
        <f>IF(T($C22)=T('Typy taboru'!$C$9),IF($J22&gt;0,IF($J22&gt;='Typy taboru'!$F$9,IF($J22&gt;'Typy taboru'!$G$9,IF($J22&gt;'Typy taboru'!$I$9,3,2),1),0)),0)</f>
        <v>0</v>
      </c>
      <c r="BW22" s="232">
        <f>IF(T($L22)=T('Typy taboru'!$C$9),IF($S22&gt;0,IF($S22&gt;='Typy taboru'!$F$9,IF($S22&gt;'Typy taboru'!$G$9,IF($S22&gt;'Typy taboru'!$I$9,3,2),1),0)),0)</f>
        <v>0</v>
      </c>
      <c r="BY22" s="100">
        <f>IF(T($C22)=T('Typy taboru'!$C$10),IF($J22&gt;0,IF($J22&gt;='Typy taboru'!$F$10,IF($J22&gt;'Typy taboru'!$G$10,IF($J22&gt;'Typy taboru'!$I$10,3,2),1),0)),0)</f>
        <v>0</v>
      </c>
      <c r="BZ22" s="232">
        <f>IF(T($L22)=T('Typy taboru'!$C$10),IF($S22&gt;0,IF($S22&gt;='Typy taboru'!$F$10,IF($S22&gt;'Typy taboru'!$G$10,IF($S22&gt;'Typy taboru'!$I$10,3,2),1),0)),0)</f>
        <v>0</v>
      </c>
      <c r="CB22" s="100">
        <f>IF(T($C22)=T('Typy taboru'!$C$11),IF($J22&gt;0,IF($J22&gt;='Typy taboru'!$F$11,IF($J22&gt;'Typy taboru'!$G$11,IF($J22&gt;'Typy taboru'!$I$11,3,2),1),0)),0)</f>
        <v>0</v>
      </c>
      <c r="CC22" s="232">
        <f>IF(T($L22)=T('Typy taboru'!$C$11),IF($S22&gt;0,IF($S22&gt;='Typy taboru'!$F$11,IF($S22&gt;'Typy taboru'!$G$11,IF($S22&gt;'Typy taboru'!$I$11,3,2),1),0)),0)</f>
        <v>0</v>
      </c>
      <c r="CE22" s="100">
        <f>IF(T($C22)=T('Typy taboru'!$C$12),IF($J22&gt;0,IF($J22&gt;='Typy taboru'!$F$12,IF($J22&gt;'Typy taboru'!$G$12,IF($J22&gt;'Typy taboru'!$I$12,3,2),1),0)),0)</f>
        <v>0</v>
      </c>
      <c r="CF22" s="232">
        <f>IF(T($L22)=T('Typy taboru'!$C$12),IF($S22&gt;0,IF($S22&gt;='Typy taboru'!$F$12,IF($S22&gt;'Typy taboru'!$G$12,IF($S22&gt;'Typy taboru'!$I$12,3,2),1),0)),0)</f>
        <v>0</v>
      </c>
      <c r="CH22" s="100">
        <f>IF(T($C22)=T('Typy taboru'!$C$13),IF($J22&gt;0,IF($J22&gt;='Typy taboru'!$F$13,IF($J22&gt;'Typy taboru'!$G$13,IF($J22&gt;'Typy taboru'!$I$13,3,2),1),0)),0)</f>
        <v>0</v>
      </c>
      <c r="CI22" s="232">
        <f>IF(T($L22)=T('Typy taboru'!$C$13),IF($S22&gt;0,IF($S22&gt;='Typy taboru'!$F$13,IF($S22&gt;'Typy taboru'!$G$13,IF($S22&gt;'Typy taboru'!$I$13,3,2),1),0)),0)</f>
        <v>0</v>
      </c>
      <c r="CK22" s="100">
        <f>IF(T($C22)=T('Typy taboru'!$C$14),IF($J22&gt;0,IF($J22&gt;='Typy taboru'!$F$14,IF($J22&gt;'Typy taboru'!$G$14,IF($J22&gt;'Typy taboru'!$I$14,3,2),1),0)),0)</f>
        <v>0</v>
      </c>
      <c r="CL22" s="232">
        <f>IF(T($L22)=T('Typy taboru'!$C$14),IF($S22&gt;0,IF($S22&gt;='Typy taboru'!$F$14,IF($S22&gt;'Typy taboru'!$G$14,IF($S22&gt;'Typy taboru'!$I$14,3,2),1),0)),0)</f>
        <v>0</v>
      </c>
      <c r="CN22" s="100">
        <f>IF(T($C22)=T('Typy taboru'!$C$15),IF($J22&gt;0,IF($J22&gt;='Typy taboru'!$F$15,IF($J22&gt;'Typy taboru'!$G$15,IF($J22&gt;'Typy taboru'!$I$15,3,2),1),0)),0)</f>
        <v>0</v>
      </c>
      <c r="CO22" s="232">
        <f>IF(T($L22)=T('Typy taboru'!$C$15),IF($S22&gt;0,IF($S22&gt;='Typy taboru'!$F$15,IF($S22&gt;'Typy taboru'!$G$15,IF($S22&gt;'Typy taboru'!$I$15,3,2),1),0)),0)</f>
        <v>0</v>
      </c>
    </row>
    <row r="23" spans="2:93" ht="24.95" customHeight="1" x14ac:dyDescent="0.2">
      <c r="B23" s="94">
        <v>17.48</v>
      </c>
      <c r="C23" s="393" t="s">
        <v>80</v>
      </c>
      <c r="D23" s="390" t="s">
        <v>94</v>
      </c>
      <c r="E23" s="439">
        <v>4.2</v>
      </c>
      <c r="F23" s="439" t="s">
        <v>23</v>
      </c>
      <c r="G23" s="95">
        <v>4</v>
      </c>
      <c r="H23" s="373">
        <f t="shared" si="0"/>
        <v>0.95238095238095233</v>
      </c>
      <c r="I23" s="96" t="s">
        <v>101</v>
      </c>
      <c r="J23" s="95">
        <v>3</v>
      </c>
      <c r="K23" s="374">
        <v>18.12</v>
      </c>
      <c r="L23" s="393" t="s">
        <v>80</v>
      </c>
      <c r="M23" s="390" t="s">
        <v>110</v>
      </c>
      <c r="N23" s="439">
        <v>4.2</v>
      </c>
      <c r="O23" s="439" t="s">
        <v>23</v>
      </c>
      <c r="P23" s="95">
        <v>11</v>
      </c>
      <c r="Q23" s="373">
        <f t="shared" si="1"/>
        <v>2.6190476190476191</v>
      </c>
      <c r="R23" s="96" t="s">
        <v>102</v>
      </c>
      <c r="S23" s="95">
        <v>11</v>
      </c>
      <c r="T23" s="98">
        <f>G23+P23</f>
        <v>15</v>
      </c>
      <c r="U23" s="99">
        <f>T23/(N(E23)+N(F23)+N(N23)+N(O23))</f>
        <v>1.7857142857142856</v>
      </c>
      <c r="X23" s="100">
        <f t="shared" si="22"/>
        <v>0</v>
      </c>
      <c r="Y23" s="101">
        <f t="shared" si="22"/>
        <v>0</v>
      </c>
      <c r="Z23" s="101">
        <f t="shared" si="22"/>
        <v>0</v>
      </c>
      <c r="AA23" s="102">
        <f t="shared" si="22"/>
        <v>0</v>
      </c>
      <c r="AB23" s="102">
        <f t="shared" si="22"/>
        <v>0</v>
      </c>
      <c r="AC23" s="101">
        <f t="shared" si="22"/>
        <v>0</v>
      </c>
      <c r="AD23" s="101">
        <f t="shared" si="22"/>
        <v>0</v>
      </c>
      <c r="AE23" s="102">
        <f t="shared" si="22"/>
        <v>0</v>
      </c>
      <c r="AF23" s="102">
        <f t="shared" si="22"/>
        <v>0</v>
      </c>
      <c r="AG23" s="101">
        <f t="shared" si="22"/>
        <v>15</v>
      </c>
      <c r="AH23" s="101">
        <f t="shared" si="22"/>
        <v>0</v>
      </c>
      <c r="AI23" s="102">
        <f t="shared" si="22"/>
        <v>0</v>
      </c>
      <c r="AJ23" s="102">
        <f t="shared" si="22"/>
        <v>0</v>
      </c>
      <c r="AK23" s="103">
        <f t="shared" si="5"/>
        <v>0</v>
      </c>
      <c r="AM23" s="104">
        <f>Y23+Z23</f>
        <v>0</v>
      </c>
      <c r="AN23" s="105">
        <f>AA23+AB23</f>
        <v>0</v>
      </c>
      <c r="AO23" s="106">
        <f>AC23+AD23</f>
        <v>0</v>
      </c>
      <c r="AP23" s="105">
        <f>AE23+AF23</f>
        <v>0</v>
      </c>
      <c r="AQ23" s="106">
        <f>AG23+AH23</f>
        <v>15</v>
      </c>
      <c r="AR23" s="105">
        <f>AI23+AJ23</f>
        <v>0</v>
      </c>
      <c r="AS23" s="107">
        <f>AK23+X23</f>
        <v>0</v>
      </c>
      <c r="AV23" s="100">
        <f t="shared" si="23"/>
        <v>0</v>
      </c>
      <c r="AW23" s="101">
        <f t="shared" si="23"/>
        <v>0</v>
      </c>
      <c r="AX23" s="101">
        <f t="shared" si="23"/>
        <v>0</v>
      </c>
      <c r="AY23" s="102">
        <f t="shared" si="23"/>
        <v>0</v>
      </c>
      <c r="AZ23" s="102">
        <f t="shared" si="23"/>
        <v>0</v>
      </c>
      <c r="BA23" s="101">
        <f t="shared" si="23"/>
        <v>0</v>
      </c>
      <c r="BB23" s="101">
        <f t="shared" si="23"/>
        <v>0</v>
      </c>
      <c r="BC23" s="102">
        <f t="shared" si="23"/>
        <v>0</v>
      </c>
      <c r="BD23" s="102">
        <f t="shared" si="23"/>
        <v>0</v>
      </c>
      <c r="BE23" s="101">
        <f t="shared" si="23"/>
        <v>8.4</v>
      </c>
      <c r="BF23" s="101">
        <f t="shared" si="23"/>
        <v>0</v>
      </c>
      <c r="BG23" s="102">
        <f t="shared" si="23"/>
        <v>0</v>
      </c>
      <c r="BH23" s="102">
        <f t="shared" si="23"/>
        <v>0</v>
      </c>
      <c r="BI23" s="380">
        <f t="shared" si="14"/>
        <v>0</v>
      </c>
      <c r="BK23" s="104">
        <f>AW23+AX23</f>
        <v>0</v>
      </c>
      <c r="BL23" s="105">
        <f>AY23+AZ23</f>
        <v>0</v>
      </c>
      <c r="BM23" s="106">
        <f>BA23+BB23</f>
        <v>0</v>
      </c>
      <c r="BN23" s="105">
        <f>BC23+BD23</f>
        <v>0</v>
      </c>
      <c r="BO23" s="106">
        <f>BE23+BF23</f>
        <v>8.4</v>
      </c>
      <c r="BP23" s="105">
        <f>BG23+BH23</f>
        <v>0</v>
      </c>
      <c r="BQ23" s="107">
        <f>BI23+AV23</f>
        <v>0</v>
      </c>
      <c r="BS23" s="100">
        <f>IF(T($C23)=T('Typy taboru'!$C$8),IF($J23&gt;0,IF($J23&gt;='Typy taboru'!$F$8,IF($J23&gt;'Typy taboru'!$G$8,IF($J23&gt;'Typy taboru'!$I$8,3,2),1),0)),0)</f>
        <v>0</v>
      </c>
      <c r="BT23" s="232">
        <f>IF(T($L23)=T('Typy taboru'!$C$8),IF($S23&gt;0,IF($S23&gt;='Typy taboru'!$F$8,IF($S23&gt;'Typy taboru'!$G$8,IF($S23&gt;'Typy taboru'!$I$8,3,2),1),0)),0)</f>
        <v>0</v>
      </c>
      <c r="BV23" s="100">
        <f>IF(T($C23)=T('Typy taboru'!$C$9),IF($J23&gt;0,IF($J23&gt;='Typy taboru'!$F$9,IF($J23&gt;'Typy taboru'!$G$9,IF($J23&gt;'Typy taboru'!$I$9,3,2),1),0)),0)</f>
        <v>0</v>
      </c>
      <c r="BW23" s="232">
        <f>IF(T($L23)=T('Typy taboru'!$C$9),IF($S23&gt;0,IF($S23&gt;='Typy taboru'!$F$9,IF($S23&gt;'Typy taboru'!$G$9,IF($S23&gt;'Typy taboru'!$I$9,3,2),1),0)),0)</f>
        <v>0</v>
      </c>
      <c r="BY23" s="100">
        <f>IF(T($C23)=T('Typy taboru'!$C$10),IF($J23&gt;0,IF($J23&gt;='Typy taboru'!$F$10,IF($J23&gt;'Typy taboru'!$G$10,IF($J23&gt;'Typy taboru'!$I$10,3,2),1),0)),0)</f>
        <v>0</v>
      </c>
      <c r="BZ23" s="232">
        <f>IF(T($L23)=T('Typy taboru'!$C$10),IF($S23&gt;0,IF($S23&gt;='Typy taboru'!$F$10,IF($S23&gt;'Typy taboru'!$G$10,IF($S23&gt;'Typy taboru'!$I$10,3,2),1),0)),0)</f>
        <v>0</v>
      </c>
      <c r="CB23" s="100">
        <f>IF(T($C23)=T('Typy taboru'!$C$11),IF($J23&gt;0,IF($J23&gt;='Typy taboru'!$F$11,IF($J23&gt;'Typy taboru'!$G$11,IF($J23&gt;'Typy taboru'!$I$11,3,2),1),0)),0)</f>
        <v>0</v>
      </c>
      <c r="CC23" s="232">
        <f>IF(T($L23)=T('Typy taboru'!$C$11),IF($S23&gt;0,IF($S23&gt;='Typy taboru'!$F$11,IF($S23&gt;'Typy taboru'!$G$11,IF($S23&gt;'Typy taboru'!$I$11,3,2),1),0)),0)</f>
        <v>0</v>
      </c>
      <c r="CE23" s="100">
        <f>IF(T($C23)=T('Typy taboru'!$C$12),IF($J23&gt;0,IF($J23&gt;='Typy taboru'!$F$12,IF($J23&gt;'Typy taboru'!$G$12,IF($J23&gt;'Typy taboru'!$I$12,3,2),1),0)),0)</f>
        <v>0</v>
      </c>
      <c r="CF23" s="232">
        <f>IF(T($L23)=T('Typy taboru'!$C$12),IF($S23&gt;0,IF($S23&gt;='Typy taboru'!$F$12,IF($S23&gt;'Typy taboru'!$G$12,IF($S23&gt;'Typy taboru'!$I$12,3,2),1),0)),0)</f>
        <v>0</v>
      </c>
      <c r="CH23" s="100">
        <f>IF(T($C23)=T('Typy taboru'!$C$13),IF($J23&gt;0,IF($J23&gt;='Typy taboru'!$F$13,IF($J23&gt;'Typy taboru'!$G$13,IF($J23&gt;'Typy taboru'!$I$13,3,2),1),0)),0)</f>
        <v>0</v>
      </c>
      <c r="CI23" s="232">
        <f>IF(T($L23)=T('Typy taboru'!$C$13),IF($S23&gt;0,IF($S23&gt;='Typy taboru'!$F$13,IF($S23&gt;'Typy taboru'!$G$13,IF($S23&gt;'Typy taboru'!$I$13,3,2),1),0)),0)</f>
        <v>0</v>
      </c>
      <c r="CK23" s="100">
        <f>IF(T($C23)=T('Typy taboru'!$C$14),IF($J23&gt;0,IF($J23&gt;='Typy taboru'!$F$14,IF($J23&gt;'Typy taboru'!$G$14,IF($J23&gt;'Typy taboru'!$I$14,3,2),1),0)),0)</f>
        <v>0</v>
      </c>
      <c r="CL23" s="232">
        <f>IF(T($L23)=T('Typy taboru'!$C$14),IF($S23&gt;0,IF($S23&gt;='Typy taboru'!$F$14,IF($S23&gt;'Typy taboru'!$G$14,IF($S23&gt;'Typy taboru'!$I$14,3,2),1),0)),0)</f>
        <v>0</v>
      </c>
      <c r="CN23" s="100">
        <f>IF(T($C23)=T('Typy taboru'!$C$15),IF($J23&gt;0,IF($J23&gt;='Typy taboru'!$F$15,IF($J23&gt;'Typy taboru'!$G$15,IF($J23&gt;'Typy taboru'!$I$15,3,2),1),0)),0)</f>
        <v>0</v>
      </c>
      <c r="CO23" s="232">
        <f>IF(T($L23)=T('Typy taboru'!$C$15),IF($S23&gt;0,IF($S23&gt;='Typy taboru'!$F$15,IF($S23&gt;'Typy taboru'!$G$15,IF($S23&gt;'Typy taboru'!$I$15,3,2),1),0)),0)</f>
        <v>0</v>
      </c>
    </row>
    <row r="24" spans="2:93" ht="24.95" customHeight="1" x14ac:dyDescent="0.2">
      <c r="B24" s="94">
        <v>18.3</v>
      </c>
      <c r="C24" s="393" t="s">
        <v>80</v>
      </c>
      <c r="D24" s="390" t="s">
        <v>97</v>
      </c>
      <c r="E24" s="439">
        <v>10.3</v>
      </c>
      <c r="F24" s="439" t="s">
        <v>23</v>
      </c>
      <c r="G24" s="95">
        <v>23</v>
      </c>
      <c r="H24" s="373">
        <f t="shared" si="0"/>
        <v>2.233009708737864</v>
      </c>
      <c r="I24" s="96" t="s">
        <v>107</v>
      </c>
      <c r="J24" s="95">
        <v>13</v>
      </c>
      <c r="K24" s="374">
        <v>19.04</v>
      </c>
      <c r="L24" s="393" t="s">
        <v>80</v>
      </c>
      <c r="M24" s="390" t="s">
        <v>113</v>
      </c>
      <c r="N24" s="439">
        <v>10.3</v>
      </c>
      <c r="O24" s="439" t="s">
        <v>23</v>
      </c>
      <c r="P24" s="95">
        <v>7</v>
      </c>
      <c r="Q24" s="373">
        <f t="shared" si="1"/>
        <v>0.67961165048543681</v>
      </c>
      <c r="R24" s="96" t="s">
        <v>116</v>
      </c>
      <c r="S24" s="95">
        <v>4</v>
      </c>
      <c r="T24" s="98">
        <f t="shared" si="2"/>
        <v>30</v>
      </c>
      <c r="U24" s="99">
        <f t="shared" si="3"/>
        <v>1.4563106796116503</v>
      </c>
      <c r="X24" s="100">
        <f t="shared" si="22"/>
        <v>0</v>
      </c>
      <c r="Y24" s="101">
        <f t="shared" si="22"/>
        <v>0</v>
      </c>
      <c r="Z24" s="101">
        <f t="shared" si="22"/>
        <v>0</v>
      </c>
      <c r="AA24" s="102">
        <f t="shared" si="22"/>
        <v>0</v>
      </c>
      <c r="AB24" s="102">
        <f t="shared" si="22"/>
        <v>0</v>
      </c>
      <c r="AC24" s="101">
        <f t="shared" si="22"/>
        <v>0</v>
      </c>
      <c r="AD24" s="101">
        <f t="shared" si="22"/>
        <v>0</v>
      </c>
      <c r="AE24" s="102">
        <f t="shared" si="22"/>
        <v>0</v>
      </c>
      <c r="AF24" s="102">
        <f t="shared" si="22"/>
        <v>0</v>
      </c>
      <c r="AG24" s="101">
        <f t="shared" si="22"/>
        <v>23</v>
      </c>
      <c r="AH24" s="101">
        <f t="shared" si="22"/>
        <v>7</v>
      </c>
      <c r="AI24" s="102">
        <f t="shared" si="22"/>
        <v>0</v>
      </c>
      <c r="AJ24" s="102">
        <f t="shared" si="22"/>
        <v>0</v>
      </c>
      <c r="AK24" s="103">
        <f t="shared" si="5"/>
        <v>0</v>
      </c>
      <c r="AM24" s="104">
        <f t="shared" si="6"/>
        <v>0</v>
      </c>
      <c r="AN24" s="105">
        <f t="shared" si="7"/>
        <v>0</v>
      </c>
      <c r="AO24" s="106">
        <f t="shared" si="8"/>
        <v>0</v>
      </c>
      <c r="AP24" s="105">
        <f t="shared" si="9"/>
        <v>0</v>
      </c>
      <c r="AQ24" s="106">
        <f t="shared" si="10"/>
        <v>30</v>
      </c>
      <c r="AR24" s="105">
        <f t="shared" si="11"/>
        <v>0</v>
      </c>
      <c r="AS24" s="107">
        <f t="shared" si="12"/>
        <v>0</v>
      </c>
      <c r="AV24" s="100">
        <f t="shared" si="23"/>
        <v>0</v>
      </c>
      <c r="AW24" s="101">
        <f t="shared" si="23"/>
        <v>0</v>
      </c>
      <c r="AX24" s="101">
        <f t="shared" si="23"/>
        <v>0</v>
      </c>
      <c r="AY24" s="102">
        <f t="shared" si="23"/>
        <v>0</v>
      </c>
      <c r="AZ24" s="102">
        <f t="shared" si="23"/>
        <v>0</v>
      </c>
      <c r="BA24" s="101">
        <f t="shared" si="23"/>
        <v>0</v>
      </c>
      <c r="BB24" s="101">
        <f t="shared" si="23"/>
        <v>0</v>
      </c>
      <c r="BC24" s="102">
        <f t="shared" si="23"/>
        <v>0</v>
      </c>
      <c r="BD24" s="102">
        <f t="shared" si="23"/>
        <v>0</v>
      </c>
      <c r="BE24" s="101">
        <f t="shared" si="23"/>
        <v>10.3</v>
      </c>
      <c r="BF24" s="101">
        <f t="shared" si="23"/>
        <v>10.3</v>
      </c>
      <c r="BG24" s="102">
        <f t="shared" si="23"/>
        <v>0</v>
      </c>
      <c r="BH24" s="102">
        <f t="shared" si="23"/>
        <v>0</v>
      </c>
      <c r="BI24" s="380">
        <f t="shared" si="14"/>
        <v>0</v>
      </c>
      <c r="BK24" s="104">
        <f t="shared" si="15"/>
        <v>0</v>
      </c>
      <c r="BL24" s="105">
        <f t="shared" si="16"/>
        <v>0</v>
      </c>
      <c r="BM24" s="106">
        <f t="shared" si="17"/>
        <v>0</v>
      </c>
      <c r="BN24" s="105">
        <f t="shared" si="18"/>
        <v>0</v>
      </c>
      <c r="BO24" s="106">
        <f t="shared" si="19"/>
        <v>20.6</v>
      </c>
      <c r="BP24" s="105">
        <f t="shared" si="20"/>
        <v>0</v>
      </c>
      <c r="BQ24" s="107">
        <f t="shared" si="21"/>
        <v>0</v>
      </c>
      <c r="BS24" s="100">
        <f>IF(T($C24)=T('Typy taboru'!$C$8),IF($J24&gt;0,IF($J24&gt;='Typy taboru'!$F$8,IF($J24&gt;'Typy taboru'!$G$8,IF($J24&gt;'Typy taboru'!$I$8,3,2),1),0)),0)</f>
        <v>0</v>
      </c>
      <c r="BT24" s="232">
        <f>IF(T($L24)=T('Typy taboru'!$C$8),IF($S24&gt;0,IF($S24&gt;='Typy taboru'!$F$8,IF($S24&gt;'Typy taboru'!$G$8,IF($S24&gt;'Typy taboru'!$I$8,3,2),1),0)),0)</f>
        <v>0</v>
      </c>
      <c r="BV24" s="100">
        <f>IF(T($C24)=T('Typy taboru'!$C$9),IF($J24&gt;0,IF($J24&gt;='Typy taboru'!$F$9,IF($J24&gt;'Typy taboru'!$G$9,IF($J24&gt;'Typy taboru'!$I$9,3,2),1),0)),0)</f>
        <v>0</v>
      </c>
      <c r="BW24" s="232">
        <f>IF(T($L24)=T('Typy taboru'!$C$9),IF($S24&gt;0,IF($S24&gt;='Typy taboru'!$F$9,IF($S24&gt;'Typy taboru'!$G$9,IF($S24&gt;'Typy taboru'!$I$9,3,2),1),0)),0)</f>
        <v>0</v>
      </c>
      <c r="BY24" s="100">
        <f>IF(T($C24)=T('Typy taboru'!$C$10),IF($J24&gt;0,IF($J24&gt;='Typy taboru'!$F$10,IF($J24&gt;'Typy taboru'!$G$10,IF($J24&gt;'Typy taboru'!$I$10,3,2),1),0)),0)</f>
        <v>0</v>
      </c>
      <c r="BZ24" s="232">
        <f>IF(T($L24)=T('Typy taboru'!$C$10),IF($S24&gt;0,IF($S24&gt;='Typy taboru'!$F$10,IF($S24&gt;'Typy taboru'!$G$10,IF($S24&gt;'Typy taboru'!$I$10,3,2),1),0)),0)</f>
        <v>0</v>
      </c>
      <c r="CB24" s="100">
        <f>IF(T($C24)=T('Typy taboru'!$C$11),IF($J24&gt;0,IF($J24&gt;='Typy taboru'!$F$11,IF($J24&gt;'Typy taboru'!$G$11,IF($J24&gt;'Typy taboru'!$I$11,3,2),1),0)),0)</f>
        <v>0</v>
      </c>
      <c r="CC24" s="232">
        <f>IF(T($L24)=T('Typy taboru'!$C$11),IF($S24&gt;0,IF($S24&gt;='Typy taboru'!$F$11,IF($S24&gt;'Typy taboru'!$G$11,IF($S24&gt;'Typy taboru'!$I$11,3,2),1),0)),0)</f>
        <v>0</v>
      </c>
      <c r="CE24" s="100">
        <f>IF(T($C24)=T('Typy taboru'!$C$12),IF($J24&gt;0,IF($J24&gt;='Typy taboru'!$F$12,IF($J24&gt;'Typy taboru'!$G$12,IF($J24&gt;'Typy taboru'!$I$12,3,2),1),0)),0)</f>
        <v>0</v>
      </c>
      <c r="CF24" s="232">
        <f>IF(T($L24)=T('Typy taboru'!$C$12),IF($S24&gt;0,IF($S24&gt;='Typy taboru'!$F$12,IF($S24&gt;'Typy taboru'!$G$12,IF($S24&gt;'Typy taboru'!$I$12,3,2),1),0)),0)</f>
        <v>0</v>
      </c>
      <c r="CH24" s="100">
        <f>IF(T($C24)=T('Typy taboru'!$C$13),IF($J24&gt;0,IF($J24&gt;='Typy taboru'!$F$13,IF($J24&gt;'Typy taboru'!$G$13,IF($J24&gt;'Typy taboru'!$I$13,3,2),1),0)),0)</f>
        <v>0</v>
      </c>
      <c r="CI24" s="232">
        <f>IF(T($L24)=T('Typy taboru'!$C$13),IF($S24&gt;0,IF($S24&gt;='Typy taboru'!$F$13,IF($S24&gt;'Typy taboru'!$G$13,IF($S24&gt;'Typy taboru'!$I$13,3,2),1),0)),0)</f>
        <v>0</v>
      </c>
      <c r="CK24" s="100">
        <f>IF(T($C24)=T('Typy taboru'!$C$14),IF($J24&gt;0,IF($J24&gt;='Typy taboru'!$F$14,IF($J24&gt;'Typy taboru'!$G$14,IF($J24&gt;'Typy taboru'!$I$14,3,2),1),0)),0)</f>
        <v>0</v>
      </c>
      <c r="CL24" s="232">
        <f>IF(T($L24)=T('Typy taboru'!$C$14),IF($S24&gt;0,IF($S24&gt;='Typy taboru'!$F$14,IF($S24&gt;'Typy taboru'!$G$14,IF($S24&gt;'Typy taboru'!$I$14,3,2),1),0)),0)</f>
        <v>0</v>
      </c>
      <c r="CN24" s="100">
        <f>IF(T($C24)=T('Typy taboru'!$C$15),IF($J24&gt;0,IF($J24&gt;='Typy taboru'!$F$15,IF($J24&gt;'Typy taboru'!$G$15,IF($J24&gt;'Typy taboru'!$I$15,3,2),1),0)),0)</f>
        <v>0</v>
      </c>
      <c r="CO24" s="232">
        <f>IF(T($L24)=T('Typy taboru'!$C$15),IF($S24&gt;0,IF($S24&gt;='Typy taboru'!$F$15,IF($S24&gt;'Typy taboru'!$G$15,IF($S24&gt;'Typy taboru'!$I$15,3,2),1),0)),0)</f>
        <v>0</v>
      </c>
    </row>
    <row r="25" spans="2:93" ht="24.95" customHeight="1" thickBot="1" x14ac:dyDescent="0.25">
      <c r="B25" s="371">
        <v>19.3</v>
      </c>
      <c r="C25" s="393" t="s">
        <v>80</v>
      </c>
      <c r="D25" s="390" t="s">
        <v>94</v>
      </c>
      <c r="E25" s="439">
        <v>4.2</v>
      </c>
      <c r="F25" s="439" t="s">
        <v>23</v>
      </c>
      <c r="G25" s="372">
        <v>3</v>
      </c>
      <c r="H25" s="373">
        <f t="shared" ref="H25" si="24">G25/(N(E25)+N(F25))</f>
        <v>0.7142857142857143</v>
      </c>
      <c r="I25" s="96" t="s">
        <v>108</v>
      </c>
      <c r="J25" s="372">
        <v>3</v>
      </c>
      <c r="K25" s="374" t="s">
        <v>23</v>
      </c>
      <c r="L25" s="393" t="s">
        <v>23</v>
      </c>
      <c r="M25" s="390" t="s">
        <v>23</v>
      </c>
      <c r="N25" s="439" t="s">
        <v>23</v>
      </c>
      <c r="O25" s="439" t="s">
        <v>23</v>
      </c>
      <c r="P25" s="372">
        <v>0</v>
      </c>
      <c r="Q25" s="373" t="s">
        <v>23</v>
      </c>
      <c r="R25" s="96" t="s">
        <v>23</v>
      </c>
      <c r="S25" s="372" t="s">
        <v>23</v>
      </c>
      <c r="T25" s="98">
        <f>G25+P25</f>
        <v>3</v>
      </c>
      <c r="U25" s="99">
        <f>T25/(N(E25)+N(F25)+N(N25)+N(O25))</f>
        <v>0.7142857142857143</v>
      </c>
      <c r="V25" s="248" t="s">
        <v>67</v>
      </c>
      <c r="W25" s="249" t="s">
        <v>66</v>
      </c>
      <c r="X25" s="111">
        <f t="shared" ref="X25:AJ25" si="25">IF(N($B25)&gt;0,IF($B25&gt;=X$6,IF($B25&lt;=X$8,$G25,0),0),0)+IF(N($K25)&gt;0,IF($K25&gt;=X$6,IF($K25&lt;=X$8,$P25,0),0),0)</f>
        <v>0</v>
      </c>
      <c r="Y25" s="112">
        <f t="shared" si="25"/>
        <v>0</v>
      </c>
      <c r="Z25" s="112">
        <f t="shared" si="25"/>
        <v>0</v>
      </c>
      <c r="AA25" s="113">
        <f t="shared" si="25"/>
        <v>0</v>
      </c>
      <c r="AB25" s="113">
        <f t="shared" si="25"/>
        <v>0</v>
      </c>
      <c r="AC25" s="112">
        <f t="shared" si="25"/>
        <v>0</v>
      </c>
      <c r="AD25" s="112">
        <f t="shared" si="25"/>
        <v>0</v>
      </c>
      <c r="AE25" s="113">
        <f t="shared" si="25"/>
        <v>0</v>
      </c>
      <c r="AF25" s="113">
        <f t="shared" si="25"/>
        <v>0</v>
      </c>
      <c r="AG25" s="112">
        <f t="shared" si="25"/>
        <v>0</v>
      </c>
      <c r="AH25" s="112">
        <f t="shared" si="25"/>
        <v>3</v>
      </c>
      <c r="AI25" s="113">
        <f t="shared" si="25"/>
        <v>0</v>
      </c>
      <c r="AJ25" s="113">
        <f t="shared" si="25"/>
        <v>0</v>
      </c>
      <c r="AK25" s="114">
        <f t="shared" si="5"/>
        <v>0</v>
      </c>
      <c r="AM25" s="115">
        <f t="shared" si="6"/>
        <v>0</v>
      </c>
      <c r="AN25" s="116">
        <f t="shared" si="7"/>
        <v>0</v>
      </c>
      <c r="AO25" s="117">
        <f t="shared" si="8"/>
        <v>0</v>
      </c>
      <c r="AP25" s="116">
        <f t="shared" si="9"/>
        <v>0</v>
      </c>
      <c r="AQ25" s="117">
        <f t="shared" si="10"/>
        <v>3</v>
      </c>
      <c r="AR25" s="116">
        <f t="shared" si="11"/>
        <v>0</v>
      </c>
      <c r="AS25" s="118">
        <f>AK25+X25</f>
        <v>0</v>
      </c>
      <c r="AV25" s="111">
        <f t="shared" ref="AV25:BH25" si="26">IF(N($B25)&gt;0,IF($B25&gt;=AV$6,IF($B25&lt;=AV$8,N($E25)+N($F25),0),0),0)+IF(N($K25)&gt;0,IF($K25&gt;=AV$6,IF($K25&lt;=AV$8,N($N25)+N($O25),0),0),0)</f>
        <v>0</v>
      </c>
      <c r="AW25" s="112">
        <f t="shared" si="26"/>
        <v>0</v>
      </c>
      <c r="AX25" s="112">
        <f t="shared" si="26"/>
        <v>0</v>
      </c>
      <c r="AY25" s="113">
        <f t="shared" si="26"/>
        <v>0</v>
      </c>
      <c r="AZ25" s="113">
        <f t="shared" si="26"/>
        <v>0</v>
      </c>
      <c r="BA25" s="112">
        <f t="shared" si="26"/>
        <v>0</v>
      </c>
      <c r="BB25" s="112">
        <f t="shared" si="26"/>
        <v>0</v>
      </c>
      <c r="BC25" s="113">
        <f t="shared" si="26"/>
        <v>0</v>
      </c>
      <c r="BD25" s="113">
        <f t="shared" si="26"/>
        <v>0</v>
      </c>
      <c r="BE25" s="112">
        <f t="shared" si="26"/>
        <v>0</v>
      </c>
      <c r="BF25" s="112">
        <f t="shared" si="26"/>
        <v>4.2</v>
      </c>
      <c r="BG25" s="113">
        <f t="shared" si="26"/>
        <v>0</v>
      </c>
      <c r="BH25" s="113">
        <f t="shared" si="26"/>
        <v>0</v>
      </c>
      <c r="BI25" s="114">
        <f t="shared" si="14"/>
        <v>0</v>
      </c>
      <c r="BK25" s="115">
        <f t="shared" si="15"/>
        <v>0</v>
      </c>
      <c r="BL25" s="116">
        <f t="shared" si="16"/>
        <v>0</v>
      </c>
      <c r="BM25" s="117">
        <f t="shared" si="17"/>
        <v>0</v>
      </c>
      <c r="BN25" s="116">
        <f t="shared" si="18"/>
        <v>0</v>
      </c>
      <c r="BO25" s="117">
        <f t="shared" si="19"/>
        <v>4.2</v>
      </c>
      <c r="BP25" s="116">
        <f t="shared" si="20"/>
        <v>0</v>
      </c>
      <c r="BQ25" s="118">
        <f t="shared" si="21"/>
        <v>0</v>
      </c>
      <c r="BS25" s="111">
        <f>IF(T($C25)=T('Typy taboru'!$C$8),IF($J25&gt;0,IF($J25&gt;='Typy taboru'!$F$8,IF($J25&gt;'Typy taboru'!$G$8,IF($J25&gt;'Typy taboru'!$I$8,3,2),1),0)),0)</f>
        <v>0</v>
      </c>
      <c r="BT25" s="233">
        <f>IF(T($L25)=T('Typy taboru'!$C$8),IF($S25&gt;0,IF($S25&gt;='Typy taboru'!$F$8,IF($S25&gt;'Typy taboru'!$G$8,IF($S25&gt;'Typy taboru'!$I$8,3,2),1),0)),0)</f>
        <v>0</v>
      </c>
      <c r="BV25" s="111">
        <f>IF(T($C25)=T('Typy taboru'!$C$9),IF($J25&gt;0,IF($J25&gt;='Typy taboru'!$F$9,IF($J25&gt;'Typy taboru'!$G$9,IF($J25&gt;'Typy taboru'!$I$9,3,2),1),0)),0)</f>
        <v>0</v>
      </c>
      <c r="BW25" s="233">
        <f>IF(T($L25)=T('Typy taboru'!$C$9),IF($S25&gt;0,IF($S25&gt;='Typy taboru'!$F$9,IF($S25&gt;'Typy taboru'!$G$9,IF($S25&gt;'Typy taboru'!$I$9,3,2),1),0)),0)</f>
        <v>0</v>
      </c>
      <c r="BY25" s="111">
        <f>IF(T($C25)=T('Typy taboru'!$C$10),IF($J25&gt;0,IF($J25&gt;='Typy taboru'!$F$10,IF($J25&gt;'Typy taboru'!$G$10,IF($J25&gt;'Typy taboru'!$I$10,3,2),1),0)),0)</f>
        <v>0</v>
      </c>
      <c r="BZ25" s="233">
        <f>IF(T($L25)=T('Typy taboru'!$C$10),IF($S25&gt;0,IF($S25&gt;='Typy taboru'!$F$10,IF($S25&gt;'Typy taboru'!$G$10,IF($S25&gt;'Typy taboru'!$I$10,3,2),1),0)),0)</f>
        <v>0</v>
      </c>
      <c r="CB25" s="111">
        <f>IF(T($C25)=T('Typy taboru'!$C$11),IF($J25&gt;0,IF($J25&gt;='Typy taboru'!$F$11,IF($J25&gt;'Typy taboru'!$G$11,IF($J25&gt;'Typy taboru'!$I$11,3,2),1),0)),0)</f>
        <v>0</v>
      </c>
      <c r="CC25" s="233">
        <f>IF(T($L25)=T('Typy taboru'!$C$11),IF($S25&gt;0,IF($S25&gt;='Typy taboru'!$F$11,IF($S25&gt;'Typy taboru'!$G$11,IF($S25&gt;'Typy taboru'!$I$11,3,2),1),0)),0)</f>
        <v>0</v>
      </c>
      <c r="CE25" s="111">
        <f>IF(T($C25)=T('Typy taboru'!$C$12),IF($J25&gt;0,IF($J25&gt;='Typy taboru'!$F$12,IF($J25&gt;'Typy taboru'!$G$12,IF($J25&gt;'Typy taboru'!$I$12,3,2),1),0)),0)</f>
        <v>0</v>
      </c>
      <c r="CF25" s="233">
        <f>IF(T($L25)=T('Typy taboru'!$C$12),IF($S25&gt;0,IF($S25&gt;='Typy taboru'!$F$12,IF($S25&gt;'Typy taboru'!$G$12,IF($S25&gt;'Typy taboru'!$I$12,3,2),1),0)),0)</f>
        <v>0</v>
      </c>
      <c r="CH25" s="111">
        <f>IF(T($C25)=T('Typy taboru'!$C$13),IF($J25&gt;0,IF($J25&gt;='Typy taboru'!$F$13,IF($J25&gt;'Typy taboru'!$G$13,IF($J25&gt;'Typy taboru'!$I$13,3,2),1),0)),0)</f>
        <v>0</v>
      </c>
      <c r="CI25" s="233">
        <f>IF(T($L25)=T('Typy taboru'!$C$13),IF($S25&gt;0,IF($S25&gt;='Typy taboru'!$F$13,IF($S25&gt;'Typy taboru'!$G$13,IF($S25&gt;'Typy taboru'!$I$13,3,2),1),0)),0)</f>
        <v>0</v>
      </c>
      <c r="CK25" s="111">
        <f>IF(T($C25)=T('Typy taboru'!$C$14),IF($J25&gt;0,IF($J25&gt;='Typy taboru'!$F$14,IF($J25&gt;'Typy taboru'!$G$14,IF($J25&gt;'Typy taboru'!$I$14,3,2),1),0)),0)</f>
        <v>0</v>
      </c>
      <c r="CL25" s="233">
        <f>IF(T($L25)=T('Typy taboru'!$C$14),IF($S25&gt;0,IF($S25&gt;='Typy taboru'!$F$14,IF($S25&gt;'Typy taboru'!$G$14,IF($S25&gt;'Typy taboru'!$I$14,3,2),1),0)),0)</f>
        <v>0</v>
      </c>
      <c r="CN25" s="111">
        <f>IF(T($C25)=T('Typy taboru'!$C$15),IF($J25&gt;0,IF($J25&gt;='Typy taboru'!$F$15,IF($J25&gt;'Typy taboru'!$G$15,IF($J25&gt;'Typy taboru'!$I$15,3,2),1),0)),0)</f>
        <v>0</v>
      </c>
      <c r="CO25" s="233">
        <f>IF(T($L25)=T('Typy taboru'!$C$15),IF($S25&gt;0,IF($S25&gt;='Typy taboru'!$F$15,IF($S25&gt;'Typy taboru'!$G$15,IF($S25&gt;'Typy taboru'!$I$15,3,2),1),0)),0)</f>
        <v>0</v>
      </c>
    </row>
    <row r="26" spans="2:93" ht="24.95" customHeight="1" thickBot="1" x14ac:dyDescent="0.25">
      <c r="B26" s="119" t="s">
        <v>22</v>
      </c>
      <c r="C26" s="227"/>
      <c r="D26" s="120"/>
      <c r="E26" s="440">
        <f>SUM(E9:E25)</f>
        <v>88.000000000000014</v>
      </c>
      <c r="F26" s="440">
        <f>SUM(F9:F25)</f>
        <v>0</v>
      </c>
      <c r="G26" s="121">
        <f>SUM(G9:G25)</f>
        <v>236</v>
      </c>
      <c r="H26" s="122">
        <f t="shared" ref="H26" si="27">G26/(N(E26)+N(F26))</f>
        <v>2.6818181818181812</v>
      </c>
      <c r="I26" s="123" t="s">
        <v>23</v>
      </c>
      <c r="J26" s="124" t="s">
        <v>23</v>
      </c>
      <c r="K26" s="125" t="s">
        <v>22</v>
      </c>
      <c r="L26" s="227"/>
      <c r="M26" s="120"/>
      <c r="N26" s="440">
        <f>SUM(N9:N25)</f>
        <v>87.600000000000023</v>
      </c>
      <c r="O26" s="440">
        <f>SUM(O9:O25)</f>
        <v>0</v>
      </c>
      <c r="P26" s="121">
        <f>SUM(P9:P25)</f>
        <v>208</v>
      </c>
      <c r="Q26" s="122">
        <f t="shared" si="1"/>
        <v>2.3744292237442917</v>
      </c>
      <c r="R26" s="123" t="s">
        <v>23</v>
      </c>
      <c r="S26" s="124" t="s">
        <v>23</v>
      </c>
      <c r="T26" s="126">
        <f t="shared" si="2"/>
        <v>444</v>
      </c>
      <c r="U26" s="127">
        <f t="shared" si="3"/>
        <v>2.5284738041002273</v>
      </c>
      <c r="V26" s="441">
        <f>E26+F26+N26+O26</f>
        <v>175.60000000000002</v>
      </c>
      <c r="W26" s="442">
        <f>F26+O26</f>
        <v>0</v>
      </c>
    </row>
    <row r="27" spans="2:93" ht="24.95" customHeight="1" thickBot="1" x14ac:dyDescent="0.25">
      <c r="B27" s="150" t="s">
        <v>26</v>
      </c>
      <c r="C27" s="228"/>
      <c r="D27" s="147"/>
      <c r="E27" s="250" t="s">
        <v>23</v>
      </c>
      <c r="F27" s="250" t="s">
        <v>23</v>
      </c>
      <c r="G27" s="148">
        <f>MAX(G9:G25)</f>
        <v>36</v>
      </c>
      <c r="H27" s="149">
        <f>MAX(H9:H25)</f>
        <v>7.8260869565217401</v>
      </c>
      <c r="I27" s="120" t="s">
        <v>23</v>
      </c>
      <c r="J27" s="153">
        <f>MAX(J9:J25)</f>
        <v>31</v>
      </c>
      <c r="K27" s="125" t="s">
        <v>26</v>
      </c>
      <c r="L27" s="227"/>
      <c r="M27" s="147"/>
      <c r="N27" s="250" t="s">
        <v>23</v>
      </c>
      <c r="O27" s="250" t="s">
        <v>23</v>
      </c>
      <c r="P27" s="148">
        <f>MAX(P9:P25)</f>
        <v>37</v>
      </c>
      <c r="Q27" s="149">
        <f>MAX(Q9:Q25)</f>
        <v>4.5238095238095237</v>
      </c>
      <c r="R27" s="120" t="s">
        <v>23</v>
      </c>
      <c r="S27" s="153">
        <f>MAX(S9:S25)</f>
        <v>24</v>
      </c>
      <c r="T27" s="151">
        <f>MAX(T9:T25)</f>
        <v>51</v>
      </c>
      <c r="U27" s="152">
        <f>MAX(U9:U25)</f>
        <v>5</v>
      </c>
    </row>
    <row r="28" spans="2:93" ht="24.95" customHeight="1" x14ac:dyDescent="0.2"/>
    <row r="29" spans="2:93" ht="24.95" customHeight="1" x14ac:dyDescent="0.2"/>
    <row r="30" spans="2:93" ht="24.95" customHeight="1" x14ac:dyDescent="0.2"/>
    <row r="31" spans="2:93" ht="24.95" customHeight="1" x14ac:dyDescent="0.2"/>
    <row r="32" spans="2:93" ht="24.95" customHeight="1" x14ac:dyDescent="0.2"/>
    <row r="33" spans="9:9" ht="24.95" customHeight="1" x14ac:dyDescent="0.2"/>
    <row r="34" spans="9:9" ht="24.95" customHeight="1" x14ac:dyDescent="0.2"/>
    <row r="35" spans="9:9" ht="24.95" customHeight="1" x14ac:dyDescent="0.2"/>
    <row r="36" spans="9:9" ht="24.95" customHeight="1" x14ac:dyDescent="0.2"/>
    <row r="37" spans="9:9" ht="24.95" customHeight="1" x14ac:dyDescent="0.2"/>
    <row r="38" spans="9:9" ht="24.95" customHeight="1" x14ac:dyDescent="0.2"/>
    <row r="39" spans="9:9" ht="24.95" customHeight="1" x14ac:dyDescent="0.2"/>
    <row r="40" spans="9:9" ht="24.95" customHeight="1" x14ac:dyDescent="0.2"/>
    <row r="41" spans="9:9" ht="24.95" customHeight="1" x14ac:dyDescent="0.2"/>
    <row r="42" spans="9:9" ht="24.95" customHeight="1" x14ac:dyDescent="0.2"/>
    <row r="43" spans="9:9" ht="24.95" customHeight="1" x14ac:dyDescent="0.2"/>
    <row r="44" spans="9:9" ht="24.95" customHeight="1" x14ac:dyDescent="0.2">
      <c r="I44" s="1">
        <f>I40-I43</f>
        <v>0</v>
      </c>
    </row>
    <row r="45" spans="9:9" ht="24.95" customHeight="1" x14ac:dyDescent="0.2"/>
    <row r="46" spans="9:9" ht="24.95" customHeight="1" x14ac:dyDescent="0.2"/>
    <row r="47" spans="9:9" ht="24.95" customHeight="1" x14ac:dyDescent="0.2"/>
    <row r="48" spans="9:9" ht="24.95" customHeight="1" x14ac:dyDescent="0.2"/>
    <row r="49" ht="24.95" customHeight="1" x14ac:dyDescent="0.2"/>
    <row r="50" ht="24.95" customHeight="1" x14ac:dyDescent="0.2"/>
    <row r="51" ht="24.95" customHeight="1" x14ac:dyDescent="0.2"/>
    <row r="52" ht="24.95" customHeight="1" x14ac:dyDescent="0.2"/>
    <row r="53" ht="24.95" customHeight="1" x14ac:dyDescent="0.2"/>
    <row r="54" ht="24.95" customHeight="1" x14ac:dyDescent="0.2"/>
    <row r="55" ht="24.95" customHeight="1" x14ac:dyDescent="0.2"/>
    <row r="56" ht="24.95" customHeight="1" x14ac:dyDescent="0.2"/>
    <row r="57" ht="24.95" customHeight="1" x14ac:dyDescent="0.2"/>
    <row r="58" ht="24.95" customHeight="1" x14ac:dyDescent="0.2"/>
    <row r="59" ht="24.95" customHeight="1" x14ac:dyDescent="0.2"/>
    <row r="60" ht="24.95" customHeight="1" x14ac:dyDescent="0.2"/>
    <row r="61" ht="24.95" customHeight="1" x14ac:dyDescent="0.2"/>
    <row r="62" ht="24.95" customHeight="1" x14ac:dyDescent="0.2"/>
    <row r="63" ht="24.95" customHeight="1" x14ac:dyDescent="0.2"/>
    <row r="64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  <row r="119" ht="24.95" customHeight="1" x14ac:dyDescent="0.2"/>
    <row r="120" ht="24.95" customHeight="1" x14ac:dyDescent="0.2"/>
    <row r="121" ht="24.95" customHeight="1" x14ac:dyDescent="0.2"/>
    <row r="122" ht="24.95" customHeight="1" x14ac:dyDescent="0.2"/>
    <row r="123" ht="24.95" customHeight="1" x14ac:dyDescent="0.2"/>
    <row r="124" ht="24.95" customHeight="1" x14ac:dyDescent="0.2"/>
    <row r="125" ht="24.95" customHeight="1" x14ac:dyDescent="0.2"/>
    <row r="126" ht="24.95" customHeight="1" x14ac:dyDescent="0.2"/>
    <row r="127" ht="24.95" customHeight="1" x14ac:dyDescent="0.2"/>
    <row r="128" ht="24.95" customHeight="1" x14ac:dyDescent="0.2"/>
    <row r="129" ht="24.95" customHeight="1" x14ac:dyDescent="0.2"/>
    <row r="130" ht="24.95" customHeight="1" x14ac:dyDescent="0.2"/>
    <row r="131" ht="24.95" customHeight="1" x14ac:dyDescent="0.2"/>
    <row r="132" ht="24.95" customHeight="1" x14ac:dyDescent="0.2"/>
    <row r="133" ht="24.95" customHeight="1" x14ac:dyDescent="0.2"/>
    <row r="134" ht="24.95" customHeight="1" x14ac:dyDescent="0.2"/>
    <row r="135" ht="24.95" customHeight="1" x14ac:dyDescent="0.2"/>
    <row r="136" ht="24.95" customHeight="1" x14ac:dyDescent="0.2"/>
    <row r="137" ht="24.95" customHeight="1" x14ac:dyDescent="0.2"/>
    <row r="138" ht="24.95" customHeight="1" x14ac:dyDescent="0.2"/>
    <row r="139" ht="24.95" customHeight="1" x14ac:dyDescent="0.2"/>
    <row r="140" ht="24.95" customHeight="1" x14ac:dyDescent="0.2"/>
    <row r="141" ht="24.95" customHeight="1" x14ac:dyDescent="0.2"/>
    <row r="142" ht="24.95" customHeight="1" x14ac:dyDescent="0.2"/>
    <row r="143" ht="24.95" customHeight="1" x14ac:dyDescent="0.2"/>
    <row r="144" ht="24.95" customHeight="1" x14ac:dyDescent="0.2"/>
    <row r="145" ht="24.95" customHeight="1" x14ac:dyDescent="0.2"/>
    <row r="146" ht="24.95" customHeight="1" x14ac:dyDescent="0.2"/>
    <row r="147" ht="24.95" customHeight="1" x14ac:dyDescent="0.2"/>
    <row r="148" ht="24.95" customHeight="1" x14ac:dyDescent="0.2"/>
    <row r="149" ht="24.95" customHeight="1" x14ac:dyDescent="0.2"/>
    <row r="150" ht="24.95" customHeight="1" x14ac:dyDescent="0.2"/>
    <row r="151" ht="24.95" customHeight="1" x14ac:dyDescent="0.2"/>
    <row r="152" ht="24.95" customHeight="1" x14ac:dyDescent="0.2"/>
    <row r="153" ht="24.95" customHeight="1" x14ac:dyDescent="0.2"/>
    <row r="154" ht="24.95" customHeight="1" x14ac:dyDescent="0.2"/>
    <row r="155" ht="24.95" customHeight="1" x14ac:dyDescent="0.2"/>
    <row r="156" ht="24.95" customHeight="1" x14ac:dyDescent="0.2"/>
    <row r="157" ht="24.95" customHeight="1" x14ac:dyDescent="0.2"/>
    <row r="158" ht="24.95" customHeight="1" x14ac:dyDescent="0.2"/>
    <row r="159" ht="24.95" customHeight="1" x14ac:dyDescent="0.2"/>
    <row r="160" ht="24.95" customHeight="1" x14ac:dyDescent="0.2"/>
    <row r="161" ht="24.95" customHeight="1" x14ac:dyDescent="0.2"/>
    <row r="162" ht="24.95" customHeight="1" x14ac:dyDescent="0.2"/>
    <row r="163" ht="24.95" customHeight="1" x14ac:dyDescent="0.2"/>
    <row r="164" ht="24.95" customHeight="1" x14ac:dyDescent="0.2"/>
    <row r="165" ht="24.95" customHeight="1" x14ac:dyDescent="0.2"/>
    <row r="166" ht="24.95" customHeight="1" x14ac:dyDescent="0.2"/>
    <row r="167" ht="24.95" customHeight="1" x14ac:dyDescent="0.2"/>
    <row r="168" ht="24.95" customHeight="1" x14ac:dyDescent="0.2"/>
    <row r="169" ht="24.95" customHeight="1" x14ac:dyDescent="0.2"/>
    <row r="170" ht="24.95" customHeight="1" x14ac:dyDescent="0.2"/>
    <row r="171" ht="24.95" customHeight="1" x14ac:dyDescent="0.2"/>
    <row r="172" ht="24.95" customHeight="1" x14ac:dyDescent="0.2"/>
    <row r="173" ht="24.95" customHeight="1" x14ac:dyDescent="0.2"/>
    <row r="174" ht="24.95" customHeight="1" x14ac:dyDescent="0.2"/>
    <row r="175" ht="24.95" customHeight="1" x14ac:dyDescent="0.2"/>
    <row r="176" ht="24.95" customHeight="1" x14ac:dyDescent="0.2"/>
    <row r="177" ht="24.95" customHeight="1" x14ac:dyDescent="0.2"/>
    <row r="178" ht="24.95" customHeight="1" x14ac:dyDescent="0.2"/>
    <row r="179" ht="24.95" customHeight="1" x14ac:dyDescent="0.2"/>
    <row r="180" ht="24.95" customHeight="1" x14ac:dyDescent="0.2"/>
    <row r="181" ht="24.95" customHeight="1" x14ac:dyDescent="0.2"/>
    <row r="182" ht="24.95" customHeight="1" x14ac:dyDescent="0.2"/>
    <row r="183" ht="24.95" customHeight="1" x14ac:dyDescent="0.2"/>
    <row r="184" ht="24.95" customHeight="1" x14ac:dyDescent="0.2"/>
    <row r="185" ht="24.95" customHeight="1" x14ac:dyDescent="0.2"/>
    <row r="186" ht="24.95" customHeight="1" x14ac:dyDescent="0.2"/>
    <row r="187" ht="24.95" customHeight="1" x14ac:dyDescent="0.2"/>
    <row r="188" ht="24.95" customHeight="1" x14ac:dyDescent="0.2"/>
    <row r="189" ht="24.95" customHeight="1" x14ac:dyDescent="0.2"/>
    <row r="190" ht="24.95" customHeight="1" x14ac:dyDescent="0.2"/>
    <row r="191" ht="24.95" customHeight="1" x14ac:dyDescent="0.2"/>
    <row r="192" ht="24.95" customHeight="1" x14ac:dyDescent="0.2"/>
    <row r="193" ht="24.95" customHeight="1" x14ac:dyDescent="0.2"/>
    <row r="194" ht="24.95" customHeight="1" x14ac:dyDescent="0.2"/>
    <row r="195" ht="24.95" customHeight="1" x14ac:dyDescent="0.2"/>
    <row r="196" ht="24.95" customHeight="1" x14ac:dyDescent="0.2"/>
    <row r="197" ht="24.95" customHeight="1" x14ac:dyDescent="0.2"/>
    <row r="198" ht="24.95" customHeight="1" x14ac:dyDescent="0.2"/>
    <row r="199" ht="24.95" customHeight="1" x14ac:dyDescent="0.2"/>
    <row r="200" ht="24.95" customHeight="1" x14ac:dyDescent="0.2"/>
    <row r="201" ht="24.95" customHeight="1" x14ac:dyDescent="0.2"/>
    <row r="202" ht="24.95" customHeight="1" x14ac:dyDescent="0.2"/>
    <row r="203" ht="24.95" customHeight="1" x14ac:dyDescent="0.2"/>
    <row r="204" ht="24.95" customHeight="1" x14ac:dyDescent="0.2"/>
    <row r="205" ht="24.95" customHeight="1" x14ac:dyDescent="0.2"/>
    <row r="206" ht="24.95" customHeight="1" x14ac:dyDescent="0.2"/>
    <row r="207" ht="24.95" customHeight="1" x14ac:dyDescent="0.2"/>
    <row r="208" ht="24.95" customHeight="1" x14ac:dyDescent="0.2"/>
    <row r="209" ht="24.95" customHeight="1" x14ac:dyDescent="0.2"/>
    <row r="210" ht="24.95" customHeight="1" x14ac:dyDescent="0.2"/>
    <row r="211" ht="24.95" customHeight="1" x14ac:dyDescent="0.2"/>
    <row r="212" ht="24.95" customHeight="1" x14ac:dyDescent="0.2"/>
    <row r="213" ht="24.95" customHeight="1" x14ac:dyDescent="0.2"/>
    <row r="214" ht="24.95" customHeight="1" x14ac:dyDescent="0.2"/>
    <row r="215" ht="24.95" customHeight="1" x14ac:dyDescent="0.2"/>
    <row r="216" ht="24.95" customHeight="1" x14ac:dyDescent="0.2"/>
    <row r="217" ht="24.95" customHeight="1" x14ac:dyDescent="0.2"/>
    <row r="218" ht="24.95" customHeight="1" x14ac:dyDescent="0.2"/>
    <row r="219" ht="24.95" customHeight="1" x14ac:dyDescent="0.2"/>
    <row r="220" ht="24.95" customHeight="1" x14ac:dyDescent="0.2"/>
    <row r="221" ht="24.95" customHeight="1" x14ac:dyDescent="0.2"/>
    <row r="222" ht="24.95" customHeight="1" x14ac:dyDescent="0.2"/>
    <row r="223" ht="24.95" customHeight="1" x14ac:dyDescent="0.2"/>
    <row r="224" ht="24.95" customHeight="1" x14ac:dyDescent="0.2"/>
    <row r="225" ht="24.95" customHeight="1" x14ac:dyDescent="0.2"/>
    <row r="226" ht="24.95" customHeight="1" x14ac:dyDescent="0.2"/>
    <row r="227" ht="24.95" customHeight="1" x14ac:dyDescent="0.2"/>
    <row r="228" ht="24.95" customHeight="1" x14ac:dyDescent="0.2"/>
    <row r="229" ht="24.95" customHeight="1" x14ac:dyDescent="0.2"/>
    <row r="230" ht="24.95" customHeight="1" x14ac:dyDescent="0.2"/>
    <row r="231" ht="24.95" customHeight="1" x14ac:dyDescent="0.2"/>
    <row r="232" ht="24.95" customHeight="1" x14ac:dyDescent="0.2"/>
    <row r="233" ht="24.95" customHeight="1" x14ac:dyDescent="0.2"/>
    <row r="234" ht="24.95" customHeight="1" x14ac:dyDescent="0.2"/>
    <row r="235" ht="24.95" customHeight="1" x14ac:dyDescent="0.2"/>
    <row r="236" ht="24.95" customHeight="1" x14ac:dyDescent="0.2"/>
    <row r="237" ht="24.95" customHeight="1" x14ac:dyDescent="0.2"/>
    <row r="238" ht="24.95" customHeight="1" x14ac:dyDescent="0.2"/>
    <row r="239" ht="24.95" customHeight="1" x14ac:dyDescent="0.2"/>
    <row r="240" ht="24.95" customHeight="1" x14ac:dyDescent="0.2"/>
    <row r="241" ht="24.95" customHeight="1" x14ac:dyDescent="0.2"/>
    <row r="242" ht="24.95" customHeight="1" x14ac:dyDescent="0.2"/>
    <row r="243" ht="24.95" customHeight="1" x14ac:dyDescent="0.2"/>
    <row r="244" ht="24.95" customHeight="1" x14ac:dyDescent="0.2"/>
    <row r="245" ht="24.95" customHeight="1" x14ac:dyDescent="0.2"/>
    <row r="246" ht="24.95" customHeight="1" x14ac:dyDescent="0.2"/>
    <row r="247" ht="24.95" customHeight="1" x14ac:dyDescent="0.2"/>
    <row r="248" ht="24.95" customHeight="1" x14ac:dyDescent="0.2"/>
    <row r="249" ht="24.95" customHeight="1" x14ac:dyDescent="0.2"/>
    <row r="250" ht="24.95" customHeight="1" x14ac:dyDescent="0.2"/>
    <row r="251" ht="24.95" customHeight="1" x14ac:dyDescent="0.2"/>
    <row r="252" ht="24.95" customHeight="1" x14ac:dyDescent="0.2"/>
    <row r="253" ht="24.95" customHeight="1" x14ac:dyDescent="0.2"/>
    <row r="254" ht="24.95" customHeight="1" x14ac:dyDescent="0.2"/>
    <row r="255" ht="24.95" customHeight="1" x14ac:dyDescent="0.2"/>
    <row r="256" ht="24.95" customHeight="1" x14ac:dyDescent="0.2"/>
    <row r="257" ht="24.95" customHeight="1" x14ac:dyDescent="0.2"/>
    <row r="258" ht="24.95" customHeight="1" x14ac:dyDescent="0.2"/>
    <row r="259" ht="24.95" customHeight="1" x14ac:dyDescent="0.2"/>
    <row r="260" ht="24.95" customHeight="1" x14ac:dyDescent="0.2"/>
    <row r="261" ht="24.95" customHeight="1" x14ac:dyDescent="0.2"/>
    <row r="262" ht="24.95" customHeight="1" x14ac:dyDescent="0.2"/>
    <row r="263" ht="24.95" customHeight="1" x14ac:dyDescent="0.2"/>
    <row r="264" ht="24.95" customHeight="1" x14ac:dyDescent="0.2"/>
    <row r="265" ht="24.95" customHeight="1" x14ac:dyDescent="0.2"/>
    <row r="266" ht="24.95" customHeight="1" x14ac:dyDescent="0.2"/>
    <row r="267" ht="24.95" customHeight="1" x14ac:dyDescent="0.2"/>
    <row r="268" ht="24.95" customHeight="1" x14ac:dyDescent="0.2"/>
    <row r="269" ht="24.95" customHeight="1" x14ac:dyDescent="0.2"/>
    <row r="270" ht="24.95" customHeight="1" x14ac:dyDescent="0.2"/>
    <row r="271" ht="24.95" customHeight="1" x14ac:dyDescent="0.2"/>
    <row r="272" ht="24.95" customHeight="1" x14ac:dyDescent="0.2"/>
    <row r="273" ht="24.95" customHeight="1" x14ac:dyDescent="0.2"/>
    <row r="274" ht="24.95" customHeight="1" x14ac:dyDescent="0.2"/>
    <row r="275" ht="24.95" customHeight="1" x14ac:dyDescent="0.2"/>
    <row r="276" ht="24.95" customHeight="1" x14ac:dyDescent="0.2"/>
    <row r="277" ht="24.95" customHeight="1" x14ac:dyDescent="0.2"/>
    <row r="278" ht="24.95" customHeight="1" x14ac:dyDescent="0.2"/>
    <row r="279" ht="24.95" customHeight="1" x14ac:dyDescent="0.2"/>
    <row r="280" ht="24.95" customHeight="1" x14ac:dyDescent="0.2"/>
    <row r="281" ht="24.95" customHeight="1" x14ac:dyDescent="0.2"/>
    <row r="282" ht="24.95" customHeight="1" x14ac:dyDescent="0.2"/>
    <row r="283" ht="24.95" customHeight="1" x14ac:dyDescent="0.2"/>
    <row r="284" ht="24.95" customHeight="1" x14ac:dyDescent="0.2"/>
    <row r="285" ht="24.95" customHeight="1" x14ac:dyDescent="0.2"/>
    <row r="286" ht="24.95" customHeight="1" x14ac:dyDescent="0.2"/>
    <row r="287" ht="24.95" customHeight="1" x14ac:dyDescent="0.2"/>
    <row r="288" ht="24.95" customHeight="1" x14ac:dyDescent="0.2"/>
    <row r="289" ht="24.95" customHeight="1" x14ac:dyDescent="0.2"/>
    <row r="290" ht="24.95" customHeight="1" x14ac:dyDescent="0.2"/>
    <row r="291" ht="24.95" customHeight="1" x14ac:dyDescent="0.2"/>
    <row r="292" ht="24.95" customHeight="1" x14ac:dyDescent="0.2"/>
    <row r="293" ht="24.95" customHeight="1" x14ac:dyDescent="0.2"/>
    <row r="294" ht="24.95" customHeight="1" x14ac:dyDescent="0.2"/>
    <row r="295" ht="24.95" customHeight="1" x14ac:dyDescent="0.2"/>
    <row r="296" ht="24.95" customHeight="1" x14ac:dyDescent="0.2"/>
    <row r="297" ht="24.95" customHeight="1" x14ac:dyDescent="0.2"/>
    <row r="298" ht="24.95" customHeight="1" x14ac:dyDescent="0.2"/>
    <row r="299" ht="24.95" customHeight="1" x14ac:dyDescent="0.2"/>
    <row r="300" ht="24.95" customHeight="1" x14ac:dyDescent="0.2"/>
    <row r="301" ht="24.95" customHeight="1" x14ac:dyDescent="0.2"/>
    <row r="302" ht="24.95" customHeight="1" x14ac:dyDescent="0.2"/>
    <row r="303" ht="24.95" customHeight="1" x14ac:dyDescent="0.2"/>
    <row r="304" ht="24.95" customHeight="1" x14ac:dyDescent="0.2"/>
    <row r="305" ht="24.95" customHeight="1" x14ac:dyDescent="0.2"/>
    <row r="306" ht="24.95" customHeight="1" x14ac:dyDescent="0.2"/>
    <row r="307" ht="24.95" customHeight="1" x14ac:dyDescent="0.2"/>
    <row r="308" ht="24.95" customHeight="1" x14ac:dyDescent="0.2"/>
    <row r="309" ht="24.95" customHeight="1" x14ac:dyDescent="0.2"/>
    <row r="310" ht="24.95" customHeight="1" x14ac:dyDescent="0.2"/>
    <row r="311" ht="24.95" customHeight="1" x14ac:dyDescent="0.2"/>
    <row r="312" ht="24.95" customHeight="1" x14ac:dyDescent="0.2"/>
    <row r="313" ht="24.95" customHeight="1" x14ac:dyDescent="0.2"/>
  </sheetData>
  <mergeCells count="11">
    <mergeCell ref="L7:L8"/>
    <mergeCell ref="T6:U7"/>
    <mergeCell ref="K7:K8"/>
    <mergeCell ref="M7:M8"/>
    <mergeCell ref="P7:P8"/>
    <mergeCell ref="Q7:Q8"/>
    <mergeCell ref="B7:B8"/>
    <mergeCell ref="D7:D8"/>
    <mergeCell ref="G7:G8"/>
    <mergeCell ref="H7:H8"/>
    <mergeCell ref="C7:C8"/>
  </mergeCells>
  <phoneticPr fontId="14" type="noConversion"/>
  <conditionalFormatting sqref="J9:J25">
    <cfRule type="expression" dxfId="206" priority="3" stopIfTrue="1">
      <formula>SUM(BS9+BV9+BY9+CB9+CE9+CH9+CK9+CN9)=1</formula>
    </cfRule>
    <cfRule type="expression" dxfId="205" priority="4" stopIfTrue="1">
      <formula>SUM(BS9+BV9+BY9+CB9+CE9+CH9+CK9+CN9)=2</formula>
    </cfRule>
    <cfRule type="expression" dxfId="204" priority="5" stopIfTrue="1">
      <formula>SUM(BS9+BV9+BY9+CB9+CE9+CH9+CK9+CN9)=3</formula>
    </cfRule>
  </conditionalFormatting>
  <conditionalFormatting sqref="S9:S25">
    <cfRule type="expression" dxfId="203" priority="6" stopIfTrue="1">
      <formula>SUM(BT9+BW9+BZ9+CC9+CF9+CI9+CL9+CO9)=1</formula>
    </cfRule>
    <cfRule type="expression" dxfId="202" priority="7" stopIfTrue="1">
      <formula>SUM(BT9+BW9+BZ9+CC9+CF9+CI9+CL9+CO9)=2</formula>
    </cfRule>
    <cfRule type="expression" dxfId="201" priority="8" stopIfTrue="1">
      <formula>SUM(BT9+BW9+BZ9+CC9+CF9+CI9+CL9+CO9)=3</formula>
    </cfRule>
  </conditionalFormatting>
  <conditionalFormatting sqref="BS9:BT25 CN9:CO25 CK9:CL25 CH9:CI25 CE9:CF25 CB9:CC25 BY9:BZ25 BV9:BW25 AM9:AS25 X9:AK25 BK9:BQ25 AV9:BI25">
    <cfRule type="cellIs" dxfId="200" priority="9" stopIfTrue="1" operator="greaterThan">
      <formula>0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scale="83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FF"/>
  </sheetPr>
  <dimension ref="A1:CO309"/>
  <sheetViews>
    <sheetView topLeftCell="B2" workbookViewId="0">
      <pane xSplit="1" ySplit="7" topLeftCell="C9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9.140625" style="366"/>
    <col min="2" max="3" width="6.7109375" style="366" customWidth="1"/>
    <col min="4" max="4" width="18.7109375" style="366" customWidth="1"/>
    <col min="5" max="6" width="7.7109375" style="366" customWidth="1"/>
    <col min="7" max="8" width="5.7109375" style="366" customWidth="1"/>
    <col min="9" max="9" width="15.7109375" style="366" customWidth="1"/>
    <col min="10" max="10" width="5.7109375" style="366" customWidth="1"/>
    <col min="11" max="12" width="6.7109375" style="366" customWidth="1"/>
    <col min="13" max="13" width="18.7109375" style="366" customWidth="1"/>
    <col min="14" max="15" width="7.7109375" style="366" customWidth="1"/>
    <col min="16" max="17" width="5.7109375" style="366" customWidth="1"/>
    <col min="18" max="18" width="15.7109375" style="366" customWidth="1"/>
    <col min="19" max="19" width="5.7109375" style="366" customWidth="1"/>
    <col min="20" max="20" width="6.7109375" style="366" customWidth="1"/>
    <col min="21" max="21" width="5.7109375" style="366" customWidth="1"/>
    <col min="22" max="23" width="9.140625" style="366"/>
    <col min="24" max="37" width="7.28515625" style="366" customWidth="1"/>
    <col min="38" max="38" width="1.7109375" style="366" customWidth="1"/>
    <col min="39" max="45" width="7.28515625" style="366" customWidth="1"/>
    <col min="46" max="47" width="9.140625" style="366"/>
    <col min="48" max="61" width="7.28515625" style="366" customWidth="1"/>
    <col min="62" max="62" width="1.7109375" style="366" customWidth="1"/>
    <col min="63" max="69" width="7.28515625" style="366" customWidth="1"/>
    <col min="70" max="70" width="9.140625" style="366"/>
    <col min="71" max="72" width="7.28515625" style="366" customWidth="1"/>
    <col min="73" max="73" width="9.140625" style="366"/>
    <col min="74" max="75" width="7.28515625" style="366" customWidth="1"/>
    <col min="76" max="76" width="9.140625" style="366"/>
    <col min="77" max="78" width="7.28515625" style="366" customWidth="1"/>
    <col min="79" max="79" width="9.140625" style="366"/>
    <col min="80" max="81" width="7.28515625" style="366" customWidth="1"/>
    <col min="82" max="82" width="9.140625" style="366"/>
    <col min="83" max="84" width="7.28515625" style="366" customWidth="1"/>
    <col min="85" max="85" width="9.140625" style="366"/>
    <col min="86" max="87" width="7.28515625" style="366" customWidth="1"/>
    <col min="88" max="88" width="9.140625" style="366"/>
    <col min="89" max="90" width="7.28515625" style="366" customWidth="1"/>
    <col min="91" max="91" width="9.140625" style="366"/>
    <col min="92" max="93" width="7.28515625" style="366" customWidth="1"/>
    <col min="94" max="16384" width="9.140625" style="366"/>
  </cols>
  <sheetData>
    <row r="1" spans="1:93" x14ac:dyDescent="0.2">
      <c r="AK1" s="2">
        <v>26</v>
      </c>
    </row>
    <row r="2" spans="1:93" x14ac:dyDescent="0.2">
      <c r="A2" s="366">
        <f>'4-P'!A2+1</f>
        <v>10</v>
      </c>
      <c r="U2" s="3" t="str">
        <f>(MID("TABELA",1,6))&amp;" "&amp;(A2)</f>
        <v>TABELA 10</v>
      </c>
      <c r="W2" s="366">
        <f>'Typy taboru'!X4+1</f>
        <v>1</v>
      </c>
      <c r="AS2" s="3" t="str">
        <f>(MID("TABELA",1,6))&amp;" "&amp;(W2)</f>
        <v>TABELA 1</v>
      </c>
      <c r="AU2" s="366">
        <f>'Typy taboru'!AV4+101</f>
        <v>101</v>
      </c>
      <c r="BQ2" s="3" t="str">
        <f>(MID("TABELA",1,6))&amp;" "&amp;(AU2)</f>
        <v>TABELA 101</v>
      </c>
    </row>
    <row r="3" spans="1:93" ht="20.25" thickBot="1" x14ac:dyDescent="0.3">
      <c r="B3" s="410" t="s">
        <v>91</v>
      </c>
      <c r="C3" s="215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  <c r="S3" s="5"/>
      <c r="T3" s="4"/>
      <c r="U3" s="4"/>
      <c r="X3" s="135" t="s">
        <v>0</v>
      </c>
      <c r="Y3" s="6"/>
      <c r="Z3" s="7"/>
      <c r="AA3" s="7"/>
      <c r="AB3" s="7"/>
      <c r="AC3" s="7"/>
      <c r="AD3" s="7"/>
      <c r="AE3" s="8"/>
      <c r="AF3" s="7"/>
      <c r="AG3" s="7"/>
      <c r="AH3" s="7"/>
      <c r="AI3" s="7"/>
      <c r="AJ3" s="9"/>
      <c r="AK3" s="10"/>
      <c r="AL3" s="9"/>
      <c r="AM3" s="139">
        <f>IF(G4&gt;0,E4&amp;", "&amp;F4&amp;", "&amp;G4,IF(F4&gt;0,E4&amp;", "&amp;F4,E4))</f>
        <v>6</v>
      </c>
      <c r="AN3" s="136"/>
      <c r="AO3" s="137"/>
      <c r="AP3" s="137"/>
      <c r="AQ3" s="137"/>
      <c r="AR3" s="137"/>
      <c r="AS3" s="138" t="str">
        <f>T($K4)</f>
        <v xml:space="preserve"> Rozkład: powszedni</v>
      </c>
      <c r="AV3" s="135" t="s">
        <v>31</v>
      </c>
      <c r="AW3" s="6"/>
      <c r="AX3" s="7"/>
      <c r="AY3" s="7"/>
      <c r="AZ3" s="7"/>
      <c r="BA3" s="7"/>
      <c r="BB3" s="7"/>
      <c r="BC3" s="8"/>
      <c r="BD3" s="7"/>
      <c r="BE3" s="7"/>
      <c r="BF3" s="7"/>
      <c r="BG3" s="7"/>
      <c r="BH3" s="9"/>
      <c r="BI3" s="10"/>
      <c r="BJ3" s="9"/>
      <c r="BK3" s="139">
        <f>IF(G4&gt;0,E4&amp;", "&amp;F4&amp;", "&amp;G4,IF(F4&gt;0,E4&amp;", "&amp;F4,E4))</f>
        <v>6</v>
      </c>
      <c r="BL3" s="136"/>
      <c r="BM3" s="137"/>
      <c r="BN3" s="137"/>
      <c r="BO3" s="137"/>
      <c r="BP3" s="137"/>
      <c r="BQ3" s="138" t="str">
        <f>T($K4)</f>
        <v xml:space="preserve"> Rozkład: powszedni</v>
      </c>
    </row>
    <row r="4" spans="1:93" ht="18.75" thickBot="1" x14ac:dyDescent="0.25">
      <c r="B4" s="11" t="s">
        <v>28</v>
      </c>
      <c r="C4" s="225"/>
      <c r="D4" s="12"/>
      <c r="E4" s="154">
        <v>6</v>
      </c>
      <c r="F4" s="12"/>
      <c r="G4" s="12"/>
      <c r="H4" s="12"/>
      <c r="I4" s="12"/>
      <c r="J4" s="13"/>
      <c r="K4" s="14" t="s">
        <v>1</v>
      </c>
      <c r="L4" s="229"/>
      <c r="M4" s="12"/>
      <c r="N4" s="12"/>
      <c r="O4" s="12"/>
      <c r="P4" s="12"/>
      <c r="Q4" s="12"/>
      <c r="R4" s="12"/>
      <c r="S4" s="12"/>
      <c r="T4" s="12"/>
      <c r="U4" s="15"/>
      <c r="X4" s="16" t="s">
        <v>2</v>
      </c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8"/>
      <c r="AM4" s="19" t="s">
        <v>27</v>
      </c>
      <c r="AN4" s="20"/>
      <c r="AO4" s="20"/>
      <c r="AP4" s="20"/>
      <c r="AQ4" s="20"/>
      <c r="AR4" s="20"/>
      <c r="AS4" s="21"/>
      <c r="AV4" s="155" t="s">
        <v>2</v>
      </c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7"/>
      <c r="BK4" s="158" t="s">
        <v>27</v>
      </c>
      <c r="BL4" s="159"/>
      <c r="BM4" s="159"/>
      <c r="BN4" s="159"/>
      <c r="BO4" s="159"/>
      <c r="BP4" s="159"/>
      <c r="BQ4" s="160"/>
    </row>
    <row r="5" spans="1:93" x14ac:dyDescent="0.2">
      <c r="B5" s="22" t="s">
        <v>234</v>
      </c>
      <c r="C5" s="23"/>
      <c r="D5" s="23"/>
      <c r="E5" s="23"/>
      <c r="F5" s="23"/>
      <c r="G5" s="23"/>
      <c r="H5" s="23"/>
      <c r="I5" s="23"/>
      <c r="J5" s="23"/>
      <c r="K5" s="24" t="s">
        <v>235</v>
      </c>
      <c r="L5" s="23"/>
      <c r="M5" s="23"/>
      <c r="N5" s="23"/>
      <c r="O5" s="23"/>
      <c r="P5" s="23"/>
      <c r="Q5" s="23"/>
      <c r="R5" s="23"/>
      <c r="S5" s="25"/>
      <c r="T5" s="145" t="s">
        <v>3</v>
      </c>
      <c r="U5" s="146"/>
      <c r="X5" s="26" t="s">
        <v>4</v>
      </c>
      <c r="Y5" s="27" t="s">
        <v>4</v>
      </c>
      <c r="Z5" s="27" t="s">
        <v>4</v>
      </c>
      <c r="AA5" s="28" t="s">
        <v>4</v>
      </c>
      <c r="AB5" s="28" t="s">
        <v>4</v>
      </c>
      <c r="AC5" s="27" t="s">
        <v>4</v>
      </c>
      <c r="AD5" s="27" t="s">
        <v>4</v>
      </c>
      <c r="AE5" s="28" t="s">
        <v>4</v>
      </c>
      <c r="AF5" s="28" t="s">
        <v>4</v>
      </c>
      <c r="AG5" s="27" t="s">
        <v>4</v>
      </c>
      <c r="AH5" s="27" t="s">
        <v>4</v>
      </c>
      <c r="AI5" s="28" t="s">
        <v>4</v>
      </c>
      <c r="AJ5" s="28" t="s">
        <v>4</v>
      </c>
      <c r="AK5" s="29" t="s">
        <v>4</v>
      </c>
      <c r="AM5" s="30" t="s">
        <v>4</v>
      </c>
      <c r="AN5" s="31" t="s">
        <v>4</v>
      </c>
      <c r="AO5" s="32" t="s">
        <v>4</v>
      </c>
      <c r="AP5" s="31" t="s">
        <v>4</v>
      </c>
      <c r="AQ5" s="32" t="s">
        <v>4</v>
      </c>
      <c r="AR5" s="31" t="s">
        <v>4</v>
      </c>
      <c r="AS5" s="33" t="s">
        <v>4</v>
      </c>
      <c r="AV5" s="26" t="s">
        <v>4</v>
      </c>
      <c r="AW5" s="27" t="s">
        <v>4</v>
      </c>
      <c r="AX5" s="27" t="s">
        <v>4</v>
      </c>
      <c r="AY5" s="28" t="s">
        <v>4</v>
      </c>
      <c r="AZ5" s="28" t="s">
        <v>4</v>
      </c>
      <c r="BA5" s="27" t="s">
        <v>4</v>
      </c>
      <c r="BB5" s="27" t="s">
        <v>4</v>
      </c>
      <c r="BC5" s="28" t="s">
        <v>4</v>
      </c>
      <c r="BD5" s="28" t="s">
        <v>4</v>
      </c>
      <c r="BE5" s="27" t="s">
        <v>4</v>
      </c>
      <c r="BF5" s="27" t="s">
        <v>4</v>
      </c>
      <c r="BG5" s="28" t="s">
        <v>4</v>
      </c>
      <c r="BH5" s="28" t="s">
        <v>4</v>
      </c>
      <c r="BI5" s="29" t="s">
        <v>4</v>
      </c>
      <c r="BK5" s="30" t="s">
        <v>4</v>
      </c>
      <c r="BL5" s="31" t="s">
        <v>4</v>
      </c>
      <c r="BM5" s="32" t="s">
        <v>4</v>
      </c>
      <c r="BN5" s="31" t="s">
        <v>4</v>
      </c>
      <c r="BO5" s="32" t="s">
        <v>4</v>
      </c>
      <c r="BP5" s="31" t="s">
        <v>4</v>
      </c>
      <c r="BQ5" s="33" t="s">
        <v>4</v>
      </c>
    </row>
    <row r="6" spans="1:93" x14ac:dyDescent="0.2">
      <c r="B6" s="34" t="s">
        <v>5</v>
      </c>
      <c r="C6" s="226"/>
      <c r="D6" s="35"/>
      <c r="E6" s="35"/>
      <c r="F6" s="36"/>
      <c r="G6" s="37" t="s">
        <v>6</v>
      </c>
      <c r="H6" s="38"/>
      <c r="I6" s="39"/>
      <c r="J6" s="40"/>
      <c r="K6" s="41" t="s">
        <v>5</v>
      </c>
      <c r="L6" s="226"/>
      <c r="M6" s="35"/>
      <c r="N6" s="35"/>
      <c r="O6" s="36"/>
      <c r="P6" s="37" t="s">
        <v>6</v>
      </c>
      <c r="Q6" s="38"/>
      <c r="R6" s="39"/>
      <c r="S6" s="42"/>
      <c r="T6" s="458" t="s">
        <v>7</v>
      </c>
      <c r="U6" s="459"/>
      <c r="X6" s="43">
        <v>2.0099999999999998</v>
      </c>
      <c r="Y6" s="44">
        <v>5.01</v>
      </c>
      <c r="Z6" s="44">
        <v>6.31</v>
      </c>
      <c r="AA6" s="45">
        <v>8.01</v>
      </c>
      <c r="AB6" s="46">
        <v>9.31</v>
      </c>
      <c r="AC6" s="44">
        <v>11.01</v>
      </c>
      <c r="AD6" s="44">
        <v>12.31</v>
      </c>
      <c r="AE6" s="46">
        <v>14.01</v>
      </c>
      <c r="AF6" s="46">
        <v>15.31</v>
      </c>
      <c r="AG6" s="44">
        <v>17.010000000000002</v>
      </c>
      <c r="AH6" s="44">
        <v>18.309999999999999</v>
      </c>
      <c r="AI6" s="46">
        <v>20.010000000000002</v>
      </c>
      <c r="AJ6" s="46">
        <v>21.31</v>
      </c>
      <c r="AK6" s="47">
        <v>23.01</v>
      </c>
      <c r="AM6" s="48">
        <v>5.01</v>
      </c>
      <c r="AN6" s="49">
        <v>8.01</v>
      </c>
      <c r="AO6" s="50">
        <v>11.01</v>
      </c>
      <c r="AP6" s="49">
        <v>14.01</v>
      </c>
      <c r="AQ6" s="50">
        <v>17.010000000000002</v>
      </c>
      <c r="AR6" s="49">
        <v>20.010000000000002</v>
      </c>
      <c r="AS6" s="51">
        <v>23.01</v>
      </c>
      <c r="AV6" s="43">
        <v>2.0099999999999998</v>
      </c>
      <c r="AW6" s="44">
        <v>5.01</v>
      </c>
      <c r="AX6" s="44">
        <v>6.31</v>
      </c>
      <c r="AY6" s="45">
        <v>8.01</v>
      </c>
      <c r="AZ6" s="46">
        <v>9.31</v>
      </c>
      <c r="BA6" s="44">
        <v>11.01</v>
      </c>
      <c r="BB6" s="44">
        <v>12.31</v>
      </c>
      <c r="BC6" s="46">
        <v>14.01</v>
      </c>
      <c r="BD6" s="46">
        <v>15.31</v>
      </c>
      <c r="BE6" s="44">
        <v>17.010000000000002</v>
      </c>
      <c r="BF6" s="44">
        <v>18.309999999999999</v>
      </c>
      <c r="BG6" s="46">
        <v>20.010000000000002</v>
      </c>
      <c r="BH6" s="46">
        <v>21.31</v>
      </c>
      <c r="BI6" s="47">
        <v>23.01</v>
      </c>
      <c r="BK6" s="48">
        <v>5.01</v>
      </c>
      <c r="BL6" s="49">
        <v>8.01</v>
      </c>
      <c r="BM6" s="50">
        <v>11.01</v>
      </c>
      <c r="BN6" s="49">
        <v>14.01</v>
      </c>
      <c r="BO6" s="50">
        <v>17.010000000000002</v>
      </c>
      <c r="BP6" s="49">
        <v>20.010000000000002</v>
      </c>
      <c r="BQ6" s="51">
        <v>23.01</v>
      </c>
    </row>
    <row r="7" spans="1:93" ht="26.25" thickBot="1" x14ac:dyDescent="0.3">
      <c r="B7" s="452" t="s">
        <v>8</v>
      </c>
      <c r="C7" s="454" t="s">
        <v>48</v>
      </c>
      <c r="D7" s="454" t="s">
        <v>9</v>
      </c>
      <c r="E7" s="52" t="s">
        <v>10</v>
      </c>
      <c r="F7" s="53"/>
      <c r="G7" s="456" t="s">
        <v>11</v>
      </c>
      <c r="H7" s="456" t="s">
        <v>12</v>
      </c>
      <c r="I7" s="54" t="s">
        <v>13</v>
      </c>
      <c r="J7" s="55"/>
      <c r="K7" s="454" t="s">
        <v>8</v>
      </c>
      <c r="L7" s="454" t="s">
        <v>48</v>
      </c>
      <c r="M7" s="454" t="s">
        <v>9</v>
      </c>
      <c r="N7" s="52" t="s">
        <v>10</v>
      </c>
      <c r="O7" s="53"/>
      <c r="P7" s="456" t="s">
        <v>11</v>
      </c>
      <c r="Q7" s="456" t="s">
        <v>12</v>
      </c>
      <c r="R7" s="56" t="s">
        <v>14</v>
      </c>
      <c r="S7" s="57"/>
      <c r="T7" s="460"/>
      <c r="U7" s="461"/>
      <c r="X7" s="58" t="s">
        <v>15</v>
      </c>
      <c r="Y7" s="59" t="s">
        <v>15</v>
      </c>
      <c r="Z7" s="59" t="s">
        <v>15</v>
      </c>
      <c r="AA7" s="60" t="s">
        <v>15</v>
      </c>
      <c r="AB7" s="60" t="s">
        <v>15</v>
      </c>
      <c r="AC7" s="59" t="s">
        <v>15</v>
      </c>
      <c r="AD7" s="59" t="s">
        <v>15</v>
      </c>
      <c r="AE7" s="60" t="s">
        <v>15</v>
      </c>
      <c r="AF7" s="60" t="s">
        <v>15</v>
      </c>
      <c r="AG7" s="59" t="s">
        <v>15</v>
      </c>
      <c r="AH7" s="59" t="s">
        <v>15</v>
      </c>
      <c r="AI7" s="60" t="s">
        <v>15</v>
      </c>
      <c r="AJ7" s="60" t="s">
        <v>15</v>
      </c>
      <c r="AK7" s="61" t="s">
        <v>15</v>
      </c>
      <c r="AL7" s="62"/>
      <c r="AM7" s="63" t="s">
        <v>15</v>
      </c>
      <c r="AN7" s="64" t="s">
        <v>15</v>
      </c>
      <c r="AO7" s="65" t="s">
        <v>15</v>
      </c>
      <c r="AP7" s="64" t="s">
        <v>15</v>
      </c>
      <c r="AQ7" s="65" t="s">
        <v>15</v>
      </c>
      <c r="AR7" s="64" t="s">
        <v>15</v>
      </c>
      <c r="AS7" s="66" t="s">
        <v>15</v>
      </c>
      <c r="AV7" s="58" t="s">
        <v>15</v>
      </c>
      <c r="AW7" s="59" t="s">
        <v>15</v>
      </c>
      <c r="AX7" s="59" t="s">
        <v>15</v>
      </c>
      <c r="AY7" s="60" t="s">
        <v>15</v>
      </c>
      <c r="AZ7" s="60" t="s">
        <v>15</v>
      </c>
      <c r="BA7" s="59" t="s">
        <v>15</v>
      </c>
      <c r="BB7" s="59" t="s">
        <v>15</v>
      </c>
      <c r="BC7" s="60" t="s">
        <v>15</v>
      </c>
      <c r="BD7" s="60" t="s">
        <v>15</v>
      </c>
      <c r="BE7" s="59" t="s">
        <v>15</v>
      </c>
      <c r="BF7" s="59" t="s">
        <v>15</v>
      </c>
      <c r="BG7" s="60" t="s">
        <v>15</v>
      </c>
      <c r="BH7" s="60" t="s">
        <v>15</v>
      </c>
      <c r="BI7" s="61" t="s">
        <v>15</v>
      </c>
      <c r="BJ7" s="62"/>
      <c r="BK7" s="63" t="s">
        <v>15</v>
      </c>
      <c r="BL7" s="64" t="s">
        <v>15</v>
      </c>
      <c r="BM7" s="65" t="s">
        <v>15</v>
      </c>
      <c r="BN7" s="64" t="s">
        <v>15</v>
      </c>
      <c r="BO7" s="65" t="s">
        <v>15</v>
      </c>
      <c r="BP7" s="64" t="s">
        <v>15</v>
      </c>
      <c r="BQ7" s="66" t="s">
        <v>15</v>
      </c>
      <c r="BS7" s="135" t="s">
        <v>57</v>
      </c>
      <c r="BT7" s="139"/>
      <c r="BV7" s="135" t="s">
        <v>59</v>
      </c>
      <c r="BW7" s="139"/>
      <c r="BY7" s="135" t="s">
        <v>60</v>
      </c>
      <c r="BZ7" s="139"/>
      <c r="CB7" s="135" t="s">
        <v>61</v>
      </c>
      <c r="CC7" s="139"/>
      <c r="CE7" s="135" t="s">
        <v>62</v>
      </c>
      <c r="CF7" s="139"/>
      <c r="CH7" s="135" t="s">
        <v>63</v>
      </c>
      <c r="CI7" s="139"/>
      <c r="CK7" s="135" t="s">
        <v>64</v>
      </c>
      <c r="CL7" s="139"/>
      <c r="CN7" s="135" t="s">
        <v>65</v>
      </c>
      <c r="CO7" s="139"/>
    </row>
    <row r="8" spans="1:93" ht="26.25" thickBot="1" x14ac:dyDescent="0.25">
      <c r="B8" s="453"/>
      <c r="C8" s="455"/>
      <c r="D8" s="455"/>
      <c r="E8" s="367" t="s">
        <v>16</v>
      </c>
      <c r="F8" s="367" t="s">
        <v>17</v>
      </c>
      <c r="G8" s="457"/>
      <c r="H8" s="457"/>
      <c r="I8" s="68" t="s">
        <v>18</v>
      </c>
      <c r="J8" s="68" t="s">
        <v>19</v>
      </c>
      <c r="K8" s="455"/>
      <c r="L8" s="455"/>
      <c r="M8" s="455"/>
      <c r="N8" s="367" t="s">
        <v>20</v>
      </c>
      <c r="O8" s="367" t="s">
        <v>21</v>
      </c>
      <c r="P8" s="457"/>
      <c r="Q8" s="457"/>
      <c r="R8" s="68" t="s">
        <v>18</v>
      </c>
      <c r="S8" s="68" t="s">
        <v>19</v>
      </c>
      <c r="T8" s="68" t="s">
        <v>11</v>
      </c>
      <c r="U8" s="69" t="s">
        <v>12</v>
      </c>
      <c r="X8" s="70">
        <v>5</v>
      </c>
      <c r="Y8" s="71">
        <v>6.3</v>
      </c>
      <c r="Z8" s="71">
        <v>8</v>
      </c>
      <c r="AA8" s="72">
        <v>9.3000000000000007</v>
      </c>
      <c r="AB8" s="73">
        <v>11</v>
      </c>
      <c r="AC8" s="71">
        <v>12.3</v>
      </c>
      <c r="AD8" s="71">
        <v>14</v>
      </c>
      <c r="AE8" s="73">
        <v>15.3</v>
      </c>
      <c r="AF8" s="73">
        <v>17</v>
      </c>
      <c r="AG8" s="71">
        <v>18.3</v>
      </c>
      <c r="AH8" s="71">
        <v>20</v>
      </c>
      <c r="AI8" s="73">
        <v>21.3</v>
      </c>
      <c r="AJ8" s="73">
        <v>23</v>
      </c>
      <c r="AK8" s="74">
        <v>2</v>
      </c>
      <c r="AL8" s="62"/>
      <c r="AM8" s="75">
        <v>8</v>
      </c>
      <c r="AN8" s="76">
        <v>11</v>
      </c>
      <c r="AO8" s="77">
        <v>14</v>
      </c>
      <c r="AP8" s="76">
        <v>17</v>
      </c>
      <c r="AQ8" s="77">
        <v>20</v>
      </c>
      <c r="AR8" s="76">
        <v>23</v>
      </c>
      <c r="AS8" s="78">
        <v>5</v>
      </c>
      <c r="AV8" s="70">
        <v>5</v>
      </c>
      <c r="AW8" s="71">
        <v>6.3</v>
      </c>
      <c r="AX8" s="71">
        <v>8</v>
      </c>
      <c r="AY8" s="72">
        <v>9.3000000000000007</v>
      </c>
      <c r="AZ8" s="73">
        <v>11</v>
      </c>
      <c r="BA8" s="71">
        <v>12.3</v>
      </c>
      <c r="BB8" s="71">
        <v>14</v>
      </c>
      <c r="BC8" s="73">
        <v>15.3</v>
      </c>
      <c r="BD8" s="73">
        <v>17</v>
      </c>
      <c r="BE8" s="71">
        <v>18.3</v>
      </c>
      <c r="BF8" s="71">
        <v>20</v>
      </c>
      <c r="BG8" s="73">
        <v>21.3</v>
      </c>
      <c r="BH8" s="73">
        <v>23</v>
      </c>
      <c r="BI8" s="74">
        <v>2</v>
      </c>
      <c r="BJ8" s="62"/>
      <c r="BK8" s="75">
        <v>8</v>
      </c>
      <c r="BL8" s="76">
        <v>11</v>
      </c>
      <c r="BM8" s="77">
        <v>14</v>
      </c>
      <c r="BN8" s="76">
        <v>17</v>
      </c>
      <c r="BO8" s="77">
        <v>20</v>
      </c>
      <c r="BP8" s="76">
        <v>23</v>
      </c>
      <c r="BQ8" s="78">
        <v>5</v>
      </c>
      <c r="BS8" s="16" t="s">
        <v>55</v>
      </c>
      <c r="BT8" s="230" t="s">
        <v>56</v>
      </c>
      <c r="BV8" s="16" t="s">
        <v>55</v>
      </c>
      <c r="BW8" s="230" t="s">
        <v>56</v>
      </c>
      <c r="BY8" s="16" t="s">
        <v>55</v>
      </c>
      <c r="BZ8" s="230" t="s">
        <v>56</v>
      </c>
      <c r="CB8" s="16" t="s">
        <v>55</v>
      </c>
      <c r="CC8" s="230" t="s">
        <v>56</v>
      </c>
      <c r="CE8" s="16" t="s">
        <v>55</v>
      </c>
      <c r="CF8" s="230" t="s">
        <v>56</v>
      </c>
      <c r="CH8" s="16" t="s">
        <v>55</v>
      </c>
      <c r="CI8" s="230" t="s">
        <v>56</v>
      </c>
      <c r="CK8" s="16" t="s">
        <v>55</v>
      </c>
      <c r="CL8" s="230" t="s">
        <v>56</v>
      </c>
      <c r="CN8" s="16" t="s">
        <v>55</v>
      </c>
      <c r="CO8" s="230" t="s">
        <v>56</v>
      </c>
    </row>
    <row r="9" spans="1:93" ht="24.95" customHeight="1" x14ac:dyDescent="0.2">
      <c r="B9" s="371">
        <v>5.14</v>
      </c>
      <c r="C9" s="393" t="s">
        <v>71</v>
      </c>
      <c r="D9" s="390" t="s">
        <v>236</v>
      </c>
      <c r="E9" s="439">
        <v>7.5</v>
      </c>
      <c r="F9" s="439" t="s">
        <v>23</v>
      </c>
      <c r="G9" s="372">
        <v>6</v>
      </c>
      <c r="H9" s="368">
        <f t="shared" ref="H9:H22" si="0">G9/(N(E9)+N(F9))</f>
        <v>0.8</v>
      </c>
      <c r="I9" s="96" t="s">
        <v>182</v>
      </c>
      <c r="J9" s="372">
        <v>5</v>
      </c>
      <c r="K9" s="374">
        <v>5.37</v>
      </c>
      <c r="L9" s="393" t="s">
        <v>71</v>
      </c>
      <c r="M9" s="390" t="s">
        <v>164</v>
      </c>
      <c r="N9" s="439">
        <v>7.7</v>
      </c>
      <c r="O9" s="439" t="s">
        <v>23</v>
      </c>
      <c r="P9" s="372">
        <v>5</v>
      </c>
      <c r="Q9" s="373">
        <f t="shared" ref="Q9:Q22" si="1">P9/(N(N9)+N(O9))</f>
        <v>0.64935064935064934</v>
      </c>
      <c r="R9" s="96" t="s">
        <v>165</v>
      </c>
      <c r="S9" s="372">
        <v>3</v>
      </c>
      <c r="T9" s="375">
        <f t="shared" ref="T9:T22" si="2">G9+P9</f>
        <v>11</v>
      </c>
      <c r="U9" s="376">
        <f t="shared" ref="U9:U22" si="3">T9/(N(E9)+N(F9)+N(N9)+N(O9))</f>
        <v>0.72368421052631582</v>
      </c>
      <c r="X9" s="377">
        <f t="shared" ref="X9:AJ21" si="4">IF(N($B9)&gt;0,IF($B9&gt;=X$6,IF($B9&lt;=X$8,$G9,0),0),0)+IF(N($K9)&gt;0,IF($K9&gt;=X$6,IF($K9&lt;=X$8,$P9,0),0),0)</f>
        <v>0</v>
      </c>
      <c r="Y9" s="378">
        <f t="shared" si="4"/>
        <v>11</v>
      </c>
      <c r="Z9" s="378">
        <f t="shared" si="4"/>
        <v>0</v>
      </c>
      <c r="AA9" s="379">
        <f t="shared" si="4"/>
        <v>0</v>
      </c>
      <c r="AB9" s="379">
        <f t="shared" si="4"/>
        <v>0</v>
      </c>
      <c r="AC9" s="378">
        <f t="shared" si="4"/>
        <v>0</v>
      </c>
      <c r="AD9" s="378">
        <f t="shared" si="4"/>
        <v>0</v>
      </c>
      <c r="AE9" s="379">
        <f t="shared" si="4"/>
        <v>0</v>
      </c>
      <c r="AF9" s="379">
        <f t="shared" si="4"/>
        <v>0</v>
      </c>
      <c r="AG9" s="378">
        <f t="shared" si="4"/>
        <v>0</v>
      </c>
      <c r="AH9" s="378">
        <f t="shared" si="4"/>
        <v>0</v>
      </c>
      <c r="AI9" s="379">
        <f t="shared" si="4"/>
        <v>0</v>
      </c>
      <c r="AJ9" s="379">
        <f t="shared" si="4"/>
        <v>0</v>
      </c>
      <c r="AK9" s="380">
        <f t="shared" ref="AK9:AK21" si="5">IF(N($B9)&gt;0,IF($B9&gt;=AK$6,$G9,0),0)+IF(N($K9)&gt;0,IF($K9&gt;=AK$6,$P9,0),0)+IF(N($B9)&gt;0,IF($B9&lt;=AK$8,$G9,0),0)+IF(N($K9)&gt;0,IF($K9&lt;=AK$8,$P9,0),0)</f>
        <v>0</v>
      </c>
      <c r="AM9" s="381">
        <f t="shared" ref="AM9:AM21" si="6">Y9+Z9</f>
        <v>11</v>
      </c>
      <c r="AN9" s="382">
        <f t="shared" ref="AN9:AN21" si="7">AA9+AB9</f>
        <v>0</v>
      </c>
      <c r="AO9" s="383">
        <f t="shared" ref="AO9:AO21" si="8">AC9+AD9</f>
        <v>0</v>
      </c>
      <c r="AP9" s="382">
        <f t="shared" ref="AP9:AP21" si="9">AE9+AF9</f>
        <v>0</v>
      </c>
      <c r="AQ9" s="383">
        <f t="shared" ref="AQ9:AQ21" si="10">AG9+AH9</f>
        <v>0</v>
      </c>
      <c r="AR9" s="382">
        <f t="shared" ref="AR9:AR21" si="11">AI9+AJ9</f>
        <v>0</v>
      </c>
      <c r="AS9" s="384">
        <f t="shared" ref="AS9:AS21" si="12">AK9+X9</f>
        <v>0</v>
      </c>
      <c r="AV9" s="377">
        <f t="shared" ref="AV9:BH21" si="13">IF(N($B9)&gt;0,IF($B9&gt;=AV$6,IF($B9&lt;=AV$8,N($E9)+N($F9),0),0),0)+IF(N($K9)&gt;0,IF($K9&gt;=AV$6,IF($K9&lt;=AV$8,N($N9)+N($O9),0),0),0)</f>
        <v>0</v>
      </c>
      <c r="AW9" s="378">
        <f t="shared" si="13"/>
        <v>15.2</v>
      </c>
      <c r="AX9" s="378">
        <f t="shared" si="13"/>
        <v>0</v>
      </c>
      <c r="AY9" s="379">
        <f t="shared" si="13"/>
        <v>0</v>
      </c>
      <c r="AZ9" s="379">
        <f t="shared" si="13"/>
        <v>0</v>
      </c>
      <c r="BA9" s="378">
        <f t="shared" si="13"/>
        <v>0</v>
      </c>
      <c r="BB9" s="378">
        <f t="shared" si="13"/>
        <v>0</v>
      </c>
      <c r="BC9" s="379">
        <f t="shared" si="13"/>
        <v>0</v>
      </c>
      <c r="BD9" s="379">
        <f t="shared" si="13"/>
        <v>0</v>
      </c>
      <c r="BE9" s="378">
        <f t="shared" si="13"/>
        <v>0</v>
      </c>
      <c r="BF9" s="378">
        <f t="shared" si="13"/>
        <v>0</v>
      </c>
      <c r="BG9" s="379">
        <f t="shared" si="13"/>
        <v>0</v>
      </c>
      <c r="BH9" s="379">
        <f t="shared" si="13"/>
        <v>0</v>
      </c>
      <c r="BI9" s="380">
        <f t="shared" ref="BI9:BI21" si="14">IF(N($B9)&gt;0,IF($B9&gt;=BI$6,IF($B9&lt;=BI$8+24,N($E9)+N($F9),0),0),0)+IF(N($K9)&gt;0,IF($K9&gt;=BI$6,IF($K9&lt;=BI$8+24,N($N9)+N($O9),0),0),0)+IF(N($B9)&gt;0,IF($B9&lt;=BI$8,N($E9)+N($F9),0),0)+IF(N($K9)&gt;0,IF($K9&lt;=BI$8,N($N9)+N($O9),0),0)</f>
        <v>0</v>
      </c>
      <c r="BK9" s="381">
        <f t="shared" ref="BK9:BK21" si="15">AW9+AX9</f>
        <v>15.2</v>
      </c>
      <c r="BL9" s="382">
        <f t="shared" ref="BL9:BL21" si="16">AY9+AZ9</f>
        <v>0</v>
      </c>
      <c r="BM9" s="383">
        <f t="shared" ref="BM9:BM21" si="17">BA9+BB9</f>
        <v>0</v>
      </c>
      <c r="BN9" s="382">
        <f t="shared" ref="BN9:BN21" si="18">BC9+BD9</f>
        <v>0</v>
      </c>
      <c r="BO9" s="383">
        <f t="shared" ref="BO9:BO21" si="19">BE9+BF9</f>
        <v>0</v>
      </c>
      <c r="BP9" s="382">
        <f t="shared" ref="BP9:BP21" si="20">BG9+BH9</f>
        <v>0</v>
      </c>
      <c r="BQ9" s="384">
        <f t="shared" ref="BQ9:BQ21" si="21">BI9+AV9</f>
        <v>0</v>
      </c>
      <c r="BS9" s="377">
        <f>IF(T($C9)=T('Typy taboru'!$C$8),IF($J9&gt;0,IF($J9&gt;='Typy taboru'!$F$8,IF($J9&gt;'Typy taboru'!$G$8,IF($J9&gt;'Typy taboru'!$I$8,3,2),1),0)),0)</f>
        <v>0</v>
      </c>
      <c r="BT9" s="388">
        <f>IF(T($L9)=T('Typy taboru'!$C$8),IF($S9&gt;0,IF($S9&gt;='Typy taboru'!$F$8,IF($S9&gt;'Typy taboru'!$G$8,IF($S9&gt;'Typy taboru'!$I$8,3,2),1),0)),0)</f>
        <v>0</v>
      </c>
      <c r="BV9" s="377">
        <f>IF(T($C9)=T('Typy taboru'!$C$9),IF($J9&gt;0,IF($J9&gt;='Typy taboru'!$F$9,IF($J9&gt;'Typy taboru'!$G$9,IF($J9&gt;'Typy taboru'!$I$9,3,2),1),0)),0)</f>
        <v>0</v>
      </c>
      <c r="BW9" s="388">
        <f>IF(T($L9)=T('Typy taboru'!$C$9),IF($S9&gt;0,IF($S9&gt;='Typy taboru'!$F$9,IF($S9&gt;'Typy taboru'!$G$9,IF($S9&gt;'Typy taboru'!$I$9,3,2),1),0)),0)</f>
        <v>0</v>
      </c>
      <c r="BY9" s="377">
        <f>IF(T($C9)=T('Typy taboru'!$C$10),IF($J9&gt;0,IF($J9&gt;='Typy taboru'!$F$10,IF($J9&gt;'Typy taboru'!$G$10,IF($J9&gt;'Typy taboru'!$I$10,3,2),1),0)),0)</f>
        <v>0</v>
      </c>
      <c r="BZ9" s="388">
        <f>IF(T($L9)=T('Typy taboru'!$C$10),IF($S9&gt;0,IF($S9&gt;='Typy taboru'!$F$10,IF($S9&gt;'Typy taboru'!$G$10,IF($S9&gt;'Typy taboru'!$I$10,3,2),1),0)),0)</f>
        <v>0</v>
      </c>
      <c r="CB9" s="377">
        <f>IF(T($C9)=T('Typy taboru'!$C$11),IF($J9&gt;0,IF($J9&gt;='Typy taboru'!$F$11,IF($J9&gt;'Typy taboru'!$G$11,IF($J9&gt;'Typy taboru'!$I$11,3,2),1),0)),0)</f>
        <v>0</v>
      </c>
      <c r="CC9" s="388">
        <f>IF(T($L9)=T('Typy taboru'!$C$11),IF($S9&gt;0,IF($S9&gt;='Typy taboru'!$F$11,IF($S9&gt;'Typy taboru'!$G$11,IF($S9&gt;'Typy taboru'!$I$11,3,2),1),0)),0)</f>
        <v>0</v>
      </c>
      <c r="CE9" s="377">
        <f>IF(T($C9)=T('Typy taboru'!$C$12),IF($J9&gt;0,IF($J9&gt;='Typy taboru'!$F$12,IF($J9&gt;'Typy taboru'!$G$12,IF($J9&gt;'Typy taboru'!$I$12,3,2),1),0)),0)</f>
        <v>0</v>
      </c>
      <c r="CF9" s="388">
        <f>IF(T($L9)=T('Typy taboru'!$C$12),IF($S9&gt;0,IF($S9&gt;='Typy taboru'!$F$12,IF($S9&gt;'Typy taboru'!$G$12,IF($S9&gt;'Typy taboru'!$I$12,3,2),1),0)),0)</f>
        <v>0</v>
      </c>
      <c r="CH9" s="377">
        <f>IF(T($C9)=T('Typy taboru'!$C$13),IF($J9&gt;0,IF($J9&gt;='Typy taboru'!$F$13,IF($J9&gt;'Typy taboru'!$G$13,IF($J9&gt;'Typy taboru'!$I$13,3,2),1),0)),0)</f>
        <v>0</v>
      </c>
      <c r="CI9" s="388">
        <f>IF(T($L9)=T('Typy taboru'!$C$13),IF($S9&gt;0,IF($S9&gt;='Typy taboru'!$F$13,IF($S9&gt;'Typy taboru'!$G$13,IF($S9&gt;'Typy taboru'!$I$13,3,2),1),0)),0)</f>
        <v>0</v>
      </c>
      <c r="CK9" s="377">
        <f>IF(T($C9)=T('Typy taboru'!$C$14),IF($J9&gt;0,IF($J9&gt;='Typy taboru'!$F$14,IF($J9&gt;'Typy taboru'!$G$14,IF($J9&gt;'Typy taboru'!$I$14,3,2),1),0)),0)</f>
        <v>0</v>
      </c>
      <c r="CL9" s="388">
        <f>IF(T($L9)=T('Typy taboru'!$C$14),IF($S9&gt;0,IF($S9&gt;='Typy taboru'!$F$14,IF($S9&gt;'Typy taboru'!$G$14,IF($S9&gt;'Typy taboru'!$I$14,3,2),1),0)),0)</f>
        <v>0</v>
      </c>
      <c r="CN9" s="377">
        <f>IF(T($C9)=T('Typy taboru'!$C$15),IF($J9&gt;0,IF($J9&gt;='Typy taboru'!$F$15,IF($J9&gt;'Typy taboru'!$G$15,IF($J9&gt;'Typy taboru'!$I$15,3,2),1),0)),0)</f>
        <v>0</v>
      </c>
      <c r="CO9" s="388">
        <f>IF(T($L9)=T('Typy taboru'!$C$15),IF($S9&gt;0,IF($S9&gt;='Typy taboru'!$F$15,IF($S9&gt;'Typy taboru'!$G$15,IF($S9&gt;'Typy taboru'!$I$15,3,2),1),0)),0)</f>
        <v>0</v>
      </c>
    </row>
    <row r="10" spans="1:93" ht="24.95" customHeight="1" x14ac:dyDescent="0.2">
      <c r="B10" s="371">
        <v>6.01</v>
      </c>
      <c r="C10" s="393" t="s">
        <v>71</v>
      </c>
      <c r="D10" s="390" t="s">
        <v>236</v>
      </c>
      <c r="E10" s="439">
        <v>7.5</v>
      </c>
      <c r="F10" s="439" t="s">
        <v>23</v>
      </c>
      <c r="G10" s="372">
        <v>5</v>
      </c>
      <c r="H10" s="373">
        <f t="shared" si="0"/>
        <v>0.66666666666666663</v>
      </c>
      <c r="I10" s="96" t="s">
        <v>116</v>
      </c>
      <c r="J10" s="372">
        <v>4</v>
      </c>
      <c r="K10" s="374">
        <v>6.26</v>
      </c>
      <c r="L10" s="393" t="s">
        <v>71</v>
      </c>
      <c r="M10" s="390" t="s">
        <v>164</v>
      </c>
      <c r="N10" s="439">
        <v>7.7</v>
      </c>
      <c r="O10" s="439" t="s">
        <v>23</v>
      </c>
      <c r="P10" s="372">
        <v>12</v>
      </c>
      <c r="Q10" s="373">
        <f t="shared" si="1"/>
        <v>1.5584415584415585</v>
      </c>
      <c r="R10" s="96" t="s">
        <v>192</v>
      </c>
      <c r="S10" s="372">
        <v>10</v>
      </c>
      <c r="T10" s="375">
        <f t="shared" si="2"/>
        <v>17</v>
      </c>
      <c r="U10" s="376">
        <f t="shared" si="3"/>
        <v>1.118421052631579</v>
      </c>
      <c r="X10" s="377">
        <f t="shared" si="4"/>
        <v>0</v>
      </c>
      <c r="Y10" s="378">
        <f t="shared" si="4"/>
        <v>17</v>
      </c>
      <c r="Z10" s="378">
        <f t="shared" si="4"/>
        <v>0</v>
      </c>
      <c r="AA10" s="379">
        <f t="shared" si="4"/>
        <v>0</v>
      </c>
      <c r="AB10" s="379">
        <f t="shared" si="4"/>
        <v>0</v>
      </c>
      <c r="AC10" s="378">
        <f t="shared" si="4"/>
        <v>0</v>
      </c>
      <c r="AD10" s="378">
        <f t="shared" si="4"/>
        <v>0</v>
      </c>
      <c r="AE10" s="379">
        <f t="shared" si="4"/>
        <v>0</v>
      </c>
      <c r="AF10" s="379">
        <f t="shared" si="4"/>
        <v>0</v>
      </c>
      <c r="AG10" s="378">
        <f t="shared" si="4"/>
        <v>0</v>
      </c>
      <c r="AH10" s="378">
        <f t="shared" si="4"/>
        <v>0</v>
      </c>
      <c r="AI10" s="379">
        <f t="shared" si="4"/>
        <v>0</v>
      </c>
      <c r="AJ10" s="379">
        <f t="shared" si="4"/>
        <v>0</v>
      </c>
      <c r="AK10" s="380">
        <f t="shared" si="5"/>
        <v>0</v>
      </c>
      <c r="AM10" s="381">
        <f t="shared" si="6"/>
        <v>17</v>
      </c>
      <c r="AN10" s="382">
        <f t="shared" si="7"/>
        <v>0</v>
      </c>
      <c r="AO10" s="383">
        <f t="shared" si="8"/>
        <v>0</v>
      </c>
      <c r="AP10" s="382">
        <f t="shared" si="9"/>
        <v>0</v>
      </c>
      <c r="AQ10" s="383">
        <f t="shared" si="10"/>
        <v>0</v>
      </c>
      <c r="AR10" s="382">
        <f t="shared" si="11"/>
        <v>0</v>
      </c>
      <c r="AS10" s="384">
        <f t="shared" si="12"/>
        <v>0</v>
      </c>
      <c r="AV10" s="377">
        <f t="shared" si="13"/>
        <v>0</v>
      </c>
      <c r="AW10" s="378">
        <f t="shared" si="13"/>
        <v>15.2</v>
      </c>
      <c r="AX10" s="378">
        <f t="shared" si="13"/>
        <v>0</v>
      </c>
      <c r="AY10" s="379">
        <f t="shared" si="13"/>
        <v>0</v>
      </c>
      <c r="AZ10" s="379">
        <f t="shared" si="13"/>
        <v>0</v>
      </c>
      <c r="BA10" s="378">
        <f t="shared" si="13"/>
        <v>0</v>
      </c>
      <c r="BB10" s="378">
        <f t="shared" si="13"/>
        <v>0</v>
      </c>
      <c r="BC10" s="379">
        <f t="shared" si="13"/>
        <v>0</v>
      </c>
      <c r="BD10" s="379">
        <f t="shared" si="13"/>
        <v>0</v>
      </c>
      <c r="BE10" s="378">
        <f t="shared" si="13"/>
        <v>0</v>
      </c>
      <c r="BF10" s="378">
        <f t="shared" si="13"/>
        <v>0</v>
      </c>
      <c r="BG10" s="379">
        <f t="shared" si="13"/>
        <v>0</v>
      </c>
      <c r="BH10" s="379">
        <f t="shared" si="13"/>
        <v>0</v>
      </c>
      <c r="BI10" s="380">
        <f t="shared" si="14"/>
        <v>0</v>
      </c>
      <c r="BK10" s="381">
        <f t="shared" si="15"/>
        <v>15.2</v>
      </c>
      <c r="BL10" s="382">
        <f t="shared" si="16"/>
        <v>0</v>
      </c>
      <c r="BM10" s="383">
        <f t="shared" si="17"/>
        <v>0</v>
      </c>
      <c r="BN10" s="382">
        <f t="shared" si="18"/>
        <v>0</v>
      </c>
      <c r="BO10" s="383">
        <f t="shared" si="19"/>
        <v>0</v>
      </c>
      <c r="BP10" s="382">
        <f t="shared" si="20"/>
        <v>0</v>
      </c>
      <c r="BQ10" s="384">
        <f t="shared" si="21"/>
        <v>0</v>
      </c>
      <c r="BS10" s="377">
        <f>IF(T($C10)=T('Typy taboru'!$C$8),IF($J10&gt;0,IF($J10&gt;='Typy taboru'!$F$8,IF($J10&gt;'Typy taboru'!$G$8,IF($J10&gt;'Typy taboru'!$I$8,3,2),1),0)),0)</f>
        <v>0</v>
      </c>
      <c r="BT10" s="388">
        <f>IF(T($L10)=T('Typy taboru'!$C$8),IF($S10&gt;0,IF($S10&gt;='Typy taboru'!$F$8,IF($S10&gt;'Typy taboru'!$G$8,IF($S10&gt;'Typy taboru'!$I$8,3,2),1),0)),0)</f>
        <v>0</v>
      </c>
      <c r="BV10" s="377">
        <f>IF(T($C10)=T('Typy taboru'!$C$9),IF($J10&gt;0,IF($J10&gt;='Typy taboru'!$F$9,IF($J10&gt;'Typy taboru'!$G$9,IF($J10&gt;'Typy taboru'!$I$9,3,2),1),0)),0)</f>
        <v>0</v>
      </c>
      <c r="BW10" s="388">
        <f>IF(T($L10)=T('Typy taboru'!$C$9),IF($S10&gt;0,IF($S10&gt;='Typy taboru'!$F$9,IF($S10&gt;'Typy taboru'!$G$9,IF($S10&gt;'Typy taboru'!$I$9,3,2),1),0)),0)</f>
        <v>0</v>
      </c>
      <c r="BY10" s="377">
        <f>IF(T($C10)=T('Typy taboru'!$C$10),IF($J10&gt;0,IF($J10&gt;='Typy taboru'!$F$10,IF($J10&gt;'Typy taboru'!$G$10,IF($J10&gt;'Typy taboru'!$I$10,3,2),1),0)),0)</f>
        <v>0</v>
      </c>
      <c r="BZ10" s="388">
        <f>IF(T($L10)=T('Typy taboru'!$C$10),IF($S10&gt;0,IF($S10&gt;='Typy taboru'!$F$10,IF($S10&gt;'Typy taboru'!$G$10,IF($S10&gt;'Typy taboru'!$I$10,3,2),1),0)),0)</f>
        <v>0</v>
      </c>
      <c r="CB10" s="377">
        <f>IF(T($C10)=T('Typy taboru'!$C$11),IF($J10&gt;0,IF($J10&gt;='Typy taboru'!$F$11,IF($J10&gt;'Typy taboru'!$G$11,IF($J10&gt;'Typy taboru'!$I$11,3,2),1),0)),0)</f>
        <v>0</v>
      </c>
      <c r="CC10" s="388">
        <f>IF(T($L10)=T('Typy taboru'!$C$11),IF($S10&gt;0,IF($S10&gt;='Typy taboru'!$F$11,IF($S10&gt;'Typy taboru'!$G$11,IF($S10&gt;'Typy taboru'!$I$11,3,2),1),0)),0)</f>
        <v>0</v>
      </c>
      <c r="CE10" s="377">
        <f>IF(T($C10)=T('Typy taboru'!$C$12),IF($J10&gt;0,IF($J10&gt;='Typy taboru'!$F$12,IF($J10&gt;'Typy taboru'!$G$12,IF($J10&gt;'Typy taboru'!$I$12,3,2),1),0)),0)</f>
        <v>0</v>
      </c>
      <c r="CF10" s="388">
        <f>IF(T($L10)=T('Typy taboru'!$C$12),IF($S10&gt;0,IF($S10&gt;='Typy taboru'!$F$12,IF($S10&gt;'Typy taboru'!$G$12,IF($S10&gt;'Typy taboru'!$I$12,3,2),1),0)),0)</f>
        <v>0</v>
      </c>
      <c r="CH10" s="377">
        <f>IF(T($C10)=T('Typy taboru'!$C$13),IF($J10&gt;0,IF($J10&gt;='Typy taboru'!$F$13,IF($J10&gt;'Typy taboru'!$G$13,IF($J10&gt;'Typy taboru'!$I$13,3,2),1),0)),0)</f>
        <v>0</v>
      </c>
      <c r="CI10" s="388">
        <f>IF(T($L10)=T('Typy taboru'!$C$13),IF($S10&gt;0,IF($S10&gt;='Typy taboru'!$F$13,IF($S10&gt;'Typy taboru'!$G$13,IF($S10&gt;'Typy taboru'!$I$13,3,2),1),0)),0)</f>
        <v>0</v>
      </c>
      <c r="CK10" s="377">
        <f>IF(T($C10)=T('Typy taboru'!$C$14),IF($J10&gt;0,IF($J10&gt;='Typy taboru'!$F$14,IF($J10&gt;'Typy taboru'!$G$14,IF($J10&gt;'Typy taboru'!$I$14,3,2),1),0)),0)</f>
        <v>0</v>
      </c>
      <c r="CL10" s="388">
        <f>IF(T($L10)=T('Typy taboru'!$C$14),IF($S10&gt;0,IF($S10&gt;='Typy taboru'!$F$14,IF($S10&gt;'Typy taboru'!$G$14,IF($S10&gt;'Typy taboru'!$I$14,3,2),1),0)),0)</f>
        <v>0</v>
      </c>
      <c r="CN10" s="377">
        <f>IF(T($C10)=T('Typy taboru'!$C$15),IF($J10&gt;0,IF($J10&gt;='Typy taboru'!$F$15,IF($J10&gt;'Typy taboru'!$G$15,IF($J10&gt;'Typy taboru'!$I$15,3,2),1),0)),0)</f>
        <v>0</v>
      </c>
      <c r="CO10" s="388">
        <f>IF(T($L10)=T('Typy taboru'!$C$15),IF($S10&gt;0,IF($S10&gt;='Typy taboru'!$F$15,IF($S10&gt;'Typy taboru'!$G$15,IF($S10&gt;'Typy taboru'!$I$15,3,2),1),0)),0)</f>
        <v>0</v>
      </c>
    </row>
    <row r="11" spans="1:93" ht="24.95" customHeight="1" x14ac:dyDescent="0.2">
      <c r="B11" s="371">
        <v>7.03</v>
      </c>
      <c r="C11" s="393" t="s">
        <v>71</v>
      </c>
      <c r="D11" s="390" t="s">
        <v>236</v>
      </c>
      <c r="E11" s="439">
        <v>7.5</v>
      </c>
      <c r="F11" s="439" t="s">
        <v>23</v>
      </c>
      <c r="G11" s="372">
        <v>4</v>
      </c>
      <c r="H11" s="373">
        <f t="shared" ref="H11:H13" si="22">G11/(N(E11)+N(F11))</f>
        <v>0.53333333333333333</v>
      </c>
      <c r="I11" s="96" t="s">
        <v>117</v>
      </c>
      <c r="J11" s="372">
        <v>3</v>
      </c>
      <c r="K11" s="374">
        <v>7.32</v>
      </c>
      <c r="L11" s="393" t="s">
        <v>71</v>
      </c>
      <c r="M11" s="390" t="s">
        <v>239</v>
      </c>
      <c r="N11" s="439">
        <v>8.6</v>
      </c>
      <c r="O11" s="439" t="s">
        <v>23</v>
      </c>
      <c r="P11" s="372">
        <v>43</v>
      </c>
      <c r="Q11" s="373">
        <f t="shared" ref="Q11:Q13" si="23">P11/(N(N11)+N(O11))</f>
        <v>5</v>
      </c>
      <c r="R11" s="96" t="s">
        <v>192</v>
      </c>
      <c r="S11" s="372">
        <v>40</v>
      </c>
      <c r="T11" s="375">
        <f t="shared" ref="T11:T13" si="24">G11+P11</f>
        <v>47</v>
      </c>
      <c r="U11" s="376">
        <f t="shared" ref="U11:U13" si="25">T11/(N(E11)+N(F11)+N(N11)+N(O11))</f>
        <v>2.9192546583850931</v>
      </c>
      <c r="X11" s="377">
        <f t="shared" si="4"/>
        <v>0</v>
      </c>
      <c r="Y11" s="378">
        <f t="shared" si="4"/>
        <v>0</v>
      </c>
      <c r="Z11" s="378">
        <f t="shared" si="4"/>
        <v>47</v>
      </c>
      <c r="AA11" s="379">
        <f t="shared" si="4"/>
        <v>0</v>
      </c>
      <c r="AB11" s="379">
        <f t="shared" si="4"/>
        <v>0</v>
      </c>
      <c r="AC11" s="378">
        <f t="shared" si="4"/>
        <v>0</v>
      </c>
      <c r="AD11" s="378">
        <f t="shared" si="4"/>
        <v>0</v>
      </c>
      <c r="AE11" s="379">
        <f t="shared" si="4"/>
        <v>0</v>
      </c>
      <c r="AF11" s="379">
        <f t="shared" si="4"/>
        <v>0</v>
      </c>
      <c r="AG11" s="378">
        <f t="shared" si="4"/>
        <v>0</v>
      </c>
      <c r="AH11" s="378">
        <f t="shared" si="4"/>
        <v>0</v>
      </c>
      <c r="AI11" s="379">
        <f t="shared" si="4"/>
        <v>0</v>
      </c>
      <c r="AJ11" s="379">
        <f t="shared" si="4"/>
        <v>0</v>
      </c>
      <c r="AK11" s="380">
        <f t="shared" si="5"/>
        <v>0</v>
      </c>
      <c r="AM11" s="381">
        <f t="shared" ref="AM11:AM13" si="26">Y11+Z11</f>
        <v>47</v>
      </c>
      <c r="AN11" s="382">
        <f t="shared" ref="AN11:AN13" si="27">AA11+AB11</f>
        <v>0</v>
      </c>
      <c r="AO11" s="383">
        <f t="shared" ref="AO11:AO13" si="28">AC11+AD11</f>
        <v>0</v>
      </c>
      <c r="AP11" s="382">
        <f t="shared" ref="AP11:AP13" si="29">AE11+AF11</f>
        <v>0</v>
      </c>
      <c r="AQ11" s="383">
        <f t="shared" ref="AQ11:AQ13" si="30">AG11+AH11</f>
        <v>0</v>
      </c>
      <c r="AR11" s="382">
        <f t="shared" ref="AR11:AR13" si="31">AI11+AJ11</f>
        <v>0</v>
      </c>
      <c r="AS11" s="384">
        <f t="shared" ref="AS11:AS13" si="32">AK11+X11</f>
        <v>0</v>
      </c>
      <c r="AV11" s="377">
        <f t="shared" si="13"/>
        <v>0</v>
      </c>
      <c r="AW11" s="378">
        <f t="shared" si="13"/>
        <v>0</v>
      </c>
      <c r="AX11" s="378">
        <f t="shared" si="13"/>
        <v>16.100000000000001</v>
      </c>
      <c r="AY11" s="379">
        <f t="shared" si="13"/>
        <v>0</v>
      </c>
      <c r="AZ11" s="379">
        <f t="shared" si="13"/>
        <v>0</v>
      </c>
      <c r="BA11" s="378">
        <f t="shared" si="13"/>
        <v>0</v>
      </c>
      <c r="BB11" s="378">
        <f t="shared" si="13"/>
        <v>0</v>
      </c>
      <c r="BC11" s="379">
        <f t="shared" si="13"/>
        <v>0</v>
      </c>
      <c r="BD11" s="379">
        <f t="shared" si="13"/>
        <v>0</v>
      </c>
      <c r="BE11" s="378">
        <f t="shared" si="13"/>
        <v>0</v>
      </c>
      <c r="BF11" s="378">
        <f t="shared" si="13"/>
        <v>0</v>
      </c>
      <c r="BG11" s="379">
        <f t="shared" si="13"/>
        <v>0</v>
      </c>
      <c r="BH11" s="379">
        <f t="shared" si="13"/>
        <v>0</v>
      </c>
      <c r="BI11" s="380">
        <f t="shared" si="14"/>
        <v>0</v>
      </c>
      <c r="BK11" s="381">
        <f t="shared" ref="BK11:BK13" si="33">AW11+AX11</f>
        <v>16.100000000000001</v>
      </c>
      <c r="BL11" s="382">
        <f t="shared" ref="BL11:BL13" si="34">AY11+AZ11</f>
        <v>0</v>
      </c>
      <c r="BM11" s="383">
        <f t="shared" ref="BM11:BM13" si="35">BA11+BB11</f>
        <v>0</v>
      </c>
      <c r="BN11" s="382">
        <f t="shared" ref="BN11:BN13" si="36">BC11+BD11</f>
        <v>0</v>
      </c>
      <c r="BO11" s="383">
        <f t="shared" ref="BO11:BO13" si="37">BE11+BF11</f>
        <v>0</v>
      </c>
      <c r="BP11" s="382">
        <f t="shared" ref="BP11:BP13" si="38">BG11+BH11</f>
        <v>0</v>
      </c>
      <c r="BQ11" s="384">
        <f t="shared" ref="BQ11:BQ13" si="39">BI11+AV11</f>
        <v>0</v>
      </c>
      <c r="BS11" s="377">
        <f>IF(T($C11)=T('Typy taboru'!$C$8),IF($J11&gt;0,IF($J11&gt;='Typy taboru'!$F$8,IF($J11&gt;'Typy taboru'!$G$8,IF($J11&gt;'Typy taboru'!$I$8,3,2),1),0)),0)</f>
        <v>0</v>
      </c>
      <c r="BT11" s="388">
        <f>IF(T($L11)=T('Typy taboru'!$C$8),IF($S11&gt;0,IF($S11&gt;='Typy taboru'!$F$8,IF($S11&gt;'Typy taboru'!$G$8,IF($S11&gt;'Typy taboru'!$I$8,3,2),1),0)),0)</f>
        <v>0</v>
      </c>
      <c r="BV11" s="377">
        <f>IF(T($C11)=T('Typy taboru'!$C$9),IF($J11&gt;0,IF($J11&gt;='Typy taboru'!$F$9,IF($J11&gt;'Typy taboru'!$G$9,IF($J11&gt;'Typy taboru'!$I$9,3,2),1),0)),0)</f>
        <v>0</v>
      </c>
      <c r="BW11" s="388">
        <f>IF(T($L11)=T('Typy taboru'!$C$9),IF($S11&gt;0,IF($S11&gt;='Typy taboru'!$F$9,IF($S11&gt;'Typy taboru'!$G$9,IF($S11&gt;'Typy taboru'!$I$9,3,2),1),0)),0)</f>
        <v>0</v>
      </c>
      <c r="BY11" s="377">
        <f>IF(T($C11)=T('Typy taboru'!$C$10),IF($J11&gt;0,IF($J11&gt;='Typy taboru'!$F$10,IF($J11&gt;'Typy taboru'!$G$10,IF($J11&gt;'Typy taboru'!$I$10,3,2),1),0)),0)</f>
        <v>0</v>
      </c>
      <c r="BZ11" s="388">
        <f>IF(T($L11)=T('Typy taboru'!$C$10),IF($S11&gt;0,IF($S11&gt;='Typy taboru'!$F$10,IF($S11&gt;'Typy taboru'!$G$10,IF($S11&gt;'Typy taboru'!$I$10,3,2),1),0)),0)</f>
        <v>0</v>
      </c>
      <c r="CB11" s="377">
        <f>IF(T($C11)=T('Typy taboru'!$C$11),IF($J11&gt;0,IF($J11&gt;='Typy taboru'!$F$11,IF($J11&gt;'Typy taboru'!$G$11,IF($J11&gt;'Typy taboru'!$I$11,3,2),1),0)),0)</f>
        <v>0</v>
      </c>
      <c r="CC11" s="388">
        <f>IF(T($L11)=T('Typy taboru'!$C$11),IF($S11&gt;0,IF($S11&gt;='Typy taboru'!$F$11,IF($S11&gt;'Typy taboru'!$G$11,IF($S11&gt;'Typy taboru'!$I$11,3,2),1),0)),0)</f>
        <v>0</v>
      </c>
      <c r="CE11" s="377">
        <f>IF(T($C11)=T('Typy taboru'!$C$12),IF($J11&gt;0,IF($J11&gt;='Typy taboru'!$F$12,IF($J11&gt;'Typy taboru'!$G$12,IF($J11&gt;'Typy taboru'!$I$12,3,2),1),0)),0)</f>
        <v>0</v>
      </c>
      <c r="CF11" s="388">
        <f>IF(T($L11)=T('Typy taboru'!$C$12),IF($S11&gt;0,IF($S11&gt;='Typy taboru'!$F$12,IF($S11&gt;'Typy taboru'!$G$12,IF($S11&gt;'Typy taboru'!$I$12,3,2),1),0)),0)</f>
        <v>0</v>
      </c>
      <c r="CH11" s="377">
        <f>IF(T($C11)=T('Typy taboru'!$C$13),IF($J11&gt;0,IF($J11&gt;='Typy taboru'!$F$13,IF($J11&gt;'Typy taboru'!$G$13,IF($J11&gt;'Typy taboru'!$I$13,3,2),1),0)),0)</f>
        <v>0</v>
      </c>
      <c r="CI11" s="388">
        <f>IF(T($L11)=T('Typy taboru'!$C$13),IF($S11&gt;0,IF($S11&gt;='Typy taboru'!$F$13,IF($S11&gt;'Typy taboru'!$G$13,IF($S11&gt;'Typy taboru'!$I$13,3,2),1),0)),0)</f>
        <v>0</v>
      </c>
      <c r="CK11" s="377">
        <f>IF(T($C11)=T('Typy taboru'!$C$14),IF($J11&gt;0,IF($J11&gt;='Typy taboru'!$F$14,IF($J11&gt;'Typy taboru'!$G$14,IF($J11&gt;'Typy taboru'!$I$14,3,2),1),0)),0)</f>
        <v>0</v>
      </c>
      <c r="CL11" s="388">
        <f>IF(T($L11)=T('Typy taboru'!$C$14),IF($S11&gt;0,IF($S11&gt;='Typy taboru'!$F$14,IF($S11&gt;'Typy taboru'!$G$14,IF($S11&gt;'Typy taboru'!$I$14,3,2),1),0)),0)</f>
        <v>0</v>
      </c>
      <c r="CN11" s="377">
        <f>IF(T($C11)=T('Typy taboru'!$C$15),IF($J11&gt;0,IF($J11&gt;='Typy taboru'!$F$15,IF($J11&gt;'Typy taboru'!$G$15,IF($J11&gt;'Typy taboru'!$I$15,3,2),1),0)),0)</f>
        <v>0</v>
      </c>
      <c r="CO11" s="388">
        <f>IF(T($L11)=T('Typy taboru'!$C$15),IF($S11&gt;0,IF($S11&gt;='Typy taboru'!$F$15,IF($S11&gt;'Typy taboru'!$G$15,IF($S11&gt;'Typy taboru'!$I$15,3,2),1),0)),0)</f>
        <v>0</v>
      </c>
    </row>
    <row r="12" spans="1:93" ht="24.95" customHeight="1" x14ac:dyDescent="0.2">
      <c r="B12" s="371">
        <v>8.0399999999999991</v>
      </c>
      <c r="C12" s="393" t="s">
        <v>71</v>
      </c>
      <c r="D12" s="390" t="s">
        <v>236</v>
      </c>
      <c r="E12" s="439">
        <v>7.5</v>
      </c>
      <c r="F12" s="439" t="s">
        <v>23</v>
      </c>
      <c r="G12" s="372">
        <v>6</v>
      </c>
      <c r="H12" s="373">
        <f t="shared" si="22"/>
        <v>0.8</v>
      </c>
      <c r="I12" s="96" t="s">
        <v>116</v>
      </c>
      <c r="J12" s="372">
        <v>4</v>
      </c>
      <c r="K12" s="374">
        <v>8.2799999999999994</v>
      </c>
      <c r="L12" s="393" t="s">
        <v>71</v>
      </c>
      <c r="M12" s="390" t="s">
        <v>239</v>
      </c>
      <c r="N12" s="439">
        <v>8.6</v>
      </c>
      <c r="O12" s="439" t="s">
        <v>23</v>
      </c>
      <c r="P12" s="372">
        <v>37</v>
      </c>
      <c r="Q12" s="373">
        <f t="shared" si="23"/>
        <v>4.3023255813953494</v>
      </c>
      <c r="R12" s="96" t="s">
        <v>192</v>
      </c>
      <c r="S12" s="372">
        <v>34</v>
      </c>
      <c r="T12" s="375">
        <f t="shared" si="24"/>
        <v>43</v>
      </c>
      <c r="U12" s="376">
        <f t="shared" si="25"/>
        <v>2.670807453416149</v>
      </c>
      <c r="X12" s="377">
        <f t="shared" si="4"/>
        <v>0</v>
      </c>
      <c r="Y12" s="378">
        <f t="shared" si="4"/>
        <v>0</v>
      </c>
      <c r="Z12" s="378">
        <f t="shared" si="4"/>
        <v>0</v>
      </c>
      <c r="AA12" s="379">
        <f t="shared" si="4"/>
        <v>43</v>
      </c>
      <c r="AB12" s="379">
        <f t="shared" si="4"/>
        <v>0</v>
      </c>
      <c r="AC12" s="378">
        <f t="shared" si="4"/>
        <v>0</v>
      </c>
      <c r="AD12" s="378">
        <f t="shared" si="4"/>
        <v>0</v>
      </c>
      <c r="AE12" s="379">
        <f t="shared" si="4"/>
        <v>0</v>
      </c>
      <c r="AF12" s="379">
        <f t="shared" si="4"/>
        <v>0</v>
      </c>
      <c r="AG12" s="378">
        <f t="shared" si="4"/>
        <v>0</v>
      </c>
      <c r="AH12" s="378">
        <f t="shared" si="4"/>
        <v>0</v>
      </c>
      <c r="AI12" s="379">
        <f t="shared" si="4"/>
        <v>0</v>
      </c>
      <c r="AJ12" s="379">
        <f t="shared" si="4"/>
        <v>0</v>
      </c>
      <c r="AK12" s="380">
        <f t="shared" si="5"/>
        <v>0</v>
      </c>
      <c r="AM12" s="381">
        <f t="shared" si="26"/>
        <v>0</v>
      </c>
      <c r="AN12" s="382">
        <f t="shared" si="27"/>
        <v>43</v>
      </c>
      <c r="AO12" s="383">
        <f t="shared" si="28"/>
        <v>0</v>
      </c>
      <c r="AP12" s="382">
        <f t="shared" si="29"/>
        <v>0</v>
      </c>
      <c r="AQ12" s="383">
        <f t="shared" si="30"/>
        <v>0</v>
      </c>
      <c r="AR12" s="382">
        <f t="shared" si="31"/>
        <v>0</v>
      </c>
      <c r="AS12" s="384">
        <f t="shared" si="32"/>
        <v>0</v>
      </c>
      <c r="AV12" s="377">
        <f t="shared" si="13"/>
        <v>0</v>
      </c>
      <c r="AW12" s="378">
        <f t="shared" si="13"/>
        <v>0</v>
      </c>
      <c r="AX12" s="378">
        <f t="shared" si="13"/>
        <v>0</v>
      </c>
      <c r="AY12" s="379">
        <f t="shared" si="13"/>
        <v>16.100000000000001</v>
      </c>
      <c r="AZ12" s="379">
        <f t="shared" si="13"/>
        <v>0</v>
      </c>
      <c r="BA12" s="378">
        <f t="shared" si="13"/>
        <v>0</v>
      </c>
      <c r="BB12" s="378">
        <f t="shared" si="13"/>
        <v>0</v>
      </c>
      <c r="BC12" s="379">
        <f t="shared" si="13"/>
        <v>0</v>
      </c>
      <c r="BD12" s="379">
        <f t="shared" si="13"/>
        <v>0</v>
      </c>
      <c r="BE12" s="378">
        <f t="shared" si="13"/>
        <v>0</v>
      </c>
      <c r="BF12" s="378">
        <f t="shared" si="13"/>
        <v>0</v>
      </c>
      <c r="BG12" s="379">
        <f t="shared" si="13"/>
        <v>0</v>
      </c>
      <c r="BH12" s="379">
        <f t="shared" si="13"/>
        <v>0</v>
      </c>
      <c r="BI12" s="380">
        <f t="shared" si="14"/>
        <v>0</v>
      </c>
      <c r="BK12" s="381">
        <f t="shared" si="33"/>
        <v>0</v>
      </c>
      <c r="BL12" s="382">
        <f t="shared" si="34"/>
        <v>16.100000000000001</v>
      </c>
      <c r="BM12" s="383">
        <f t="shared" si="35"/>
        <v>0</v>
      </c>
      <c r="BN12" s="382">
        <f t="shared" si="36"/>
        <v>0</v>
      </c>
      <c r="BO12" s="383">
        <f t="shared" si="37"/>
        <v>0</v>
      </c>
      <c r="BP12" s="382">
        <f t="shared" si="38"/>
        <v>0</v>
      </c>
      <c r="BQ12" s="384">
        <f t="shared" si="39"/>
        <v>0</v>
      </c>
      <c r="BS12" s="377">
        <f>IF(T($C12)=T('Typy taboru'!$C$8),IF($J12&gt;0,IF($J12&gt;='Typy taboru'!$F$8,IF($J12&gt;'Typy taboru'!$G$8,IF($J12&gt;'Typy taboru'!$I$8,3,2),1),0)),0)</f>
        <v>0</v>
      </c>
      <c r="BT12" s="388">
        <f>IF(T($L12)=T('Typy taboru'!$C$8),IF($S12&gt;0,IF($S12&gt;='Typy taboru'!$F$8,IF($S12&gt;'Typy taboru'!$G$8,IF($S12&gt;'Typy taboru'!$I$8,3,2),1),0)),0)</f>
        <v>0</v>
      </c>
      <c r="BV12" s="377">
        <f>IF(T($C12)=T('Typy taboru'!$C$9),IF($J12&gt;0,IF($J12&gt;='Typy taboru'!$F$9,IF($J12&gt;'Typy taboru'!$G$9,IF($J12&gt;'Typy taboru'!$I$9,3,2),1),0)),0)</f>
        <v>0</v>
      </c>
      <c r="BW12" s="388">
        <f>IF(T($L12)=T('Typy taboru'!$C$9),IF($S12&gt;0,IF($S12&gt;='Typy taboru'!$F$9,IF($S12&gt;'Typy taboru'!$G$9,IF($S12&gt;'Typy taboru'!$I$9,3,2),1),0)),0)</f>
        <v>0</v>
      </c>
      <c r="BY12" s="377">
        <f>IF(T($C12)=T('Typy taboru'!$C$10),IF($J12&gt;0,IF($J12&gt;='Typy taboru'!$F$10,IF($J12&gt;'Typy taboru'!$G$10,IF($J12&gt;'Typy taboru'!$I$10,3,2),1),0)),0)</f>
        <v>0</v>
      </c>
      <c r="BZ12" s="388">
        <f>IF(T($L12)=T('Typy taboru'!$C$10),IF($S12&gt;0,IF($S12&gt;='Typy taboru'!$F$10,IF($S12&gt;'Typy taboru'!$G$10,IF($S12&gt;'Typy taboru'!$I$10,3,2),1),0)),0)</f>
        <v>0</v>
      </c>
      <c r="CB12" s="377">
        <f>IF(T($C12)=T('Typy taboru'!$C$11),IF($J12&gt;0,IF($J12&gt;='Typy taboru'!$F$11,IF($J12&gt;'Typy taboru'!$G$11,IF($J12&gt;'Typy taboru'!$I$11,3,2),1),0)),0)</f>
        <v>0</v>
      </c>
      <c r="CC12" s="388">
        <f>IF(T($L12)=T('Typy taboru'!$C$11),IF($S12&gt;0,IF($S12&gt;='Typy taboru'!$F$11,IF($S12&gt;'Typy taboru'!$G$11,IF($S12&gt;'Typy taboru'!$I$11,3,2),1),0)),0)</f>
        <v>0</v>
      </c>
      <c r="CE12" s="377">
        <f>IF(T($C12)=T('Typy taboru'!$C$12),IF($J12&gt;0,IF($J12&gt;='Typy taboru'!$F$12,IF($J12&gt;'Typy taboru'!$G$12,IF($J12&gt;'Typy taboru'!$I$12,3,2),1),0)),0)</f>
        <v>0</v>
      </c>
      <c r="CF12" s="388">
        <f>IF(T($L12)=T('Typy taboru'!$C$12),IF($S12&gt;0,IF($S12&gt;='Typy taboru'!$F$12,IF($S12&gt;'Typy taboru'!$G$12,IF($S12&gt;'Typy taboru'!$I$12,3,2),1),0)),0)</f>
        <v>0</v>
      </c>
      <c r="CH12" s="377">
        <f>IF(T($C12)=T('Typy taboru'!$C$13),IF($J12&gt;0,IF($J12&gt;='Typy taboru'!$F$13,IF($J12&gt;'Typy taboru'!$G$13,IF($J12&gt;'Typy taboru'!$I$13,3,2),1),0)),0)</f>
        <v>0</v>
      </c>
      <c r="CI12" s="388">
        <f>IF(T($L12)=T('Typy taboru'!$C$13),IF($S12&gt;0,IF($S12&gt;='Typy taboru'!$F$13,IF($S12&gt;'Typy taboru'!$G$13,IF($S12&gt;'Typy taboru'!$I$13,3,2),1),0)),0)</f>
        <v>0</v>
      </c>
      <c r="CK12" s="377">
        <f>IF(T($C12)=T('Typy taboru'!$C$14),IF($J12&gt;0,IF($J12&gt;='Typy taboru'!$F$14,IF($J12&gt;'Typy taboru'!$G$14,IF($J12&gt;'Typy taboru'!$I$14,3,2),1),0)),0)</f>
        <v>0</v>
      </c>
      <c r="CL12" s="388">
        <f>IF(T($L12)=T('Typy taboru'!$C$14),IF($S12&gt;0,IF($S12&gt;='Typy taboru'!$F$14,IF($S12&gt;'Typy taboru'!$G$14,IF($S12&gt;'Typy taboru'!$I$14,3,2),1),0)),0)</f>
        <v>0</v>
      </c>
      <c r="CN12" s="377">
        <f>IF(T($C12)=T('Typy taboru'!$C$15),IF($J12&gt;0,IF($J12&gt;='Typy taboru'!$F$15,IF($J12&gt;'Typy taboru'!$G$15,IF($J12&gt;'Typy taboru'!$I$15,3,2),1),0)),0)</f>
        <v>0</v>
      </c>
      <c r="CO12" s="388">
        <f>IF(T($L12)=T('Typy taboru'!$C$15),IF($S12&gt;0,IF($S12&gt;='Typy taboru'!$F$15,IF($S12&gt;'Typy taboru'!$G$15,IF($S12&gt;'Typy taboru'!$I$15,3,2),1),0)),0)</f>
        <v>0</v>
      </c>
    </row>
    <row r="13" spans="1:93" ht="24.95" customHeight="1" x14ac:dyDescent="0.2">
      <c r="B13" s="371">
        <v>9.06</v>
      </c>
      <c r="C13" s="393" t="s">
        <v>71</v>
      </c>
      <c r="D13" s="390" t="s">
        <v>236</v>
      </c>
      <c r="E13" s="439">
        <v>7.5</v>
      </c>
      <c r="F13" s="439" t="s">
        <v>23</v>
      </c>
      <c r="G13" s="372">
        <v>35</v>
      </c>
      <c r="H13" s="373">
        <f t="shared" si="22"/>
        <v>4.666666666666667</v>
      </c>
      <c r="I13" s="96" t="s">
        <v>115</v>
      </c>
      <c r="J13" s="372">
        <v>20</v>
      </c>
      <c r="K13" s="374">
        <v>9.2799999999999994</v>
      </c>
      <c r="L13" s="393" t="s">
        <v>71</v>
      </c>
      <c r="M13" s="390" t="s">
        <v>164</v>
      </c>
      <c r="N13" s="439">
        <v>7.7</v>
      </c>
      <c r="O13" s="439" t="s">
        <v>23</v>
      </c>
      <c r="P13" s="372">
        <v>54</v>
      </c>
      <c r="Q13" s="373">
        <f t="shared" si="23"/>
        <v>7.0129870129870131</v>
      </c>
      <c r="R13" s="96" t="s">
        <v>189</v>
      </c>
      <c r="S13" s="372">
        <v>39</v>
      </c>
      <c r="T13" s="375">
        <f t="shared" si="24"/>
        <v>89</v>
      </c>
      <c r="U13" s="376">
        <f t="shared" si="25"/>
        <v>5.8552631578947372</v>
      </c>
      <c r="X13" s="377">
        <f t="shared" si="4"/>
        <v>0</v>
      </c>
      <c r="Y13" s="378">
        <f t="shared" si="4"/>
        <v>0</v>
      </c>
      <c r="Z13" s="378">
        <f t="shared" si="4"/>
        <v>0</v>
      </c>
      <c r="AA13" s="379">
        <f t="shared" si="4"/>
        <v>89</v>
      </c>
      <c r="AB13" s="379">
        <f t="shared" si="4"/>
        <v>0</v>
      </c>
      <c r="AC13" s="378">
        <f t="shared" si="4"/>
        <v>0</v>
      </c>
      <c r="AD13" s="378">
        <f t="shared" si="4"/>
        <v>0</v>
      </c>
      <c r="AE13" s="379">
        <f t="shared" si="4"/>
        <v>0</v>
      </c>
      <c r="AF13" s="379">
        <f t="shared" si="4"/>
        <v>0</v>
      </c>
      <c r="AG13" s="378">
        <f t="shared" si="4"/>
        <v>0</v>
      </c>
      <c r="AH13" s="378">
        <f t="shared" si="4"/>
        <v>0</v>
      </c>
      <c r="AI13" s="379">
        <f t="shared" si="4"/>
        <v>0</v>
      </c>
      <c r="AJ13" s="379">
        <f t="shared" si="4"/>
        <v>0</v>
      </c>
      <c r="AK13" s="380">
        <f t="shared" si="5"/>
        <v>0</v>
      </c>
      <c r="AM13" s="381">
        <f t="shared" si="26"/>
        <v>0</v>
      </c>
      <c r="AN13" s="382">
        <f t="shared" si="27"/>
        <v>89</v>
      </c>
      <c r="AO13" s="383">
        <f t="shared" si="28"/>
        <v>0</v>
      </c>
      <c r="AP13" s="382">
        <f t="shared" si="29"/>
        <v>0</v>
      </c>
      <c r="AQ13" s="383">
        <f t="shared" si="30"/>
        <v>0</v>
      </c>
      <c r="AR13" s="382">
        <f t="shared" si="31"/>
        <v>0</v>
      </c>
      <c r="AS13" s="384">
        <f t="shared" si="32"/>
        <v>0</v>
      </c>
      <c r="AV13" s="377">
        <f t="shared" si="13"/>
        <v>0</v>
      </c>
      <c r="AW13" s="378">
        <f t="shared" si="13"/>
        <v>0</v>
      </c>
      <c r="AX13" s="378">
        <f t="shared" si="13"/>
        <v>0</v>
      </c>
      <c r="AY13" s="379">
        <f t="shared" si="13"/>
        <v>15.2</v>
      </c>
      <c r="AZ13" s="379">
        <f t="shared" si="13"/>
        <v>0</v>
      </c>
      <c r="BA13" s="378">
        <f t="shared" si="13"/>
        <v>0</v>
      </c>
      <c r="BB13" s="378">
        <f t="shared" si="13"/>
        <v>0</v>
      </c>
      <c r="BC13" s="379">
        <f t="shared" si="13"/>
        <v>0</v>
      </c>
      <c r="BD13" s="379">
        <f t="shared" si="13"/>
        <v>0</v>
      </c>
      <c r="BE13" s="378">
        <f t="shared" si="13"/>
        <v>0</v>
      </c>
      <c r="BF13" s="378">
        <f t="shared" si="13"/>
        <v>0</v>
      </c>
      <c r="BG13" s="379">
        <f t="shared" si="13"/>
        <v>0</v>
      </c>
      <c r="BH13" s="379">
        <f t="shared" si="13"/>
        <v>0</v>
      </c>
      <c r="BI13" s="380">
        <f t="shared" si="14"/>
        <v>0</v>
      </c>
      <c r="BK13" s="381">
        <f t="shared" si="33"/>
        <v>0</v>
      </c>
      <c r="BL13" s="382">
        <f t="shared" si="34"/>
        <v>15.2</v>
      </c>
      <c r="BM13" s="383">
        <f t="shared" si="35"/>
        <v>0</v>
      </c>
      <c r="BN13" s="382">
        <f t="shared" si="36"/>
        <v>0</v>
      </c>
      <c r="BO13" s="383">
        <f t="shared" si="37"/>
        <v>0</v>
      </c>
      <c r="BP13" s="382">
        <f t="shared" si="38"/>
        <v>0</v>
      </c>
      <c r="BQ13" s="384">
        <f t="shared" si="39"/>
        <v>0</v>
      </c>
      <c r="BS13" s="377">
        <f>IF(T($C13)=T('Typy taboru'!$C$8),IF($J13&gt;0,IF($J13&gt;='Typy taboru'!$F$8,IF($J13&gt;'Typy taboru'!$G$8,IF($J13&gt;'Typy taboru'!$I$8,3,2),1),0)),0)</f>
        <v>0</v>
      </c>
      <c r="BT13" s="388">
        <f>IF(T($L13)=T('Typy taboru'!$C$8),IF($S13&gt;0,IF($S13&gt;='Typy taboru'!$F$8,IF($S13&gt;'Typy taboru'!$G$8,IF($S13&gt;'Typy taboru'!$I$8,3,2),1),0)),0)</f>
        <v>0</v>
      </c>
      <c r="BV13" s="377">
        <f>IF(T($C13)=T('Typy taboru'!$C$9),IF($J13&gt;0,IF($J13&gt;='Typy taboru'!$F$9,IF($J13&gt;'Typy taboru'!$G$9,IF($J13&gt;'Typy taboru'!$I$9,3,2),1),0)),0)</f>
        <v>0</v>
      </c>
      <c r="BW13" s="388">
        <f>IF(T($L13)=T('Typy taboru'!$C$9),IF($S13&gt;0,IF($S13&gt;='Typy taboru'!$F$9,IF($S13&gt;'Typy taboru'!$G$9,IF($S13&gt;'Typy taboru'!$I$9,3,2),1),0)),0)</f>
        <v>0</v>
      </c>
      <c r="BY13" s="377">
        <f>IF(T($C13)=T('Typy taboru'!$C$10),IF($J13&gt;0,IF($J13&gt;='Typy taboru'!$F$10,IF($J13&gt;'Typy taboru'!$G$10,IF($J13&gt;'Typy taboru'!$I$10,3,2),1),0)),0)</f>
        <v>0</v>
      </c>
      <c r="BZ13" s="388">
        <f>IF(T($L13)=T('Typy taboru'!$C$10),IF($S13&gt;0,IF($S13&gt;='Typy taboru'!$F$10,IF($S13&gt;'Typy taboru'!$G$10,IF($S13&gt;'Typy taboru'!$I$10,3,2),1),0)),0)</f>
        <v>0</v>
      </c>
      <c r="CB13" s="377">
        <f>IF(T($C13)=T('Typy taboru'!$C$11),IF($J13&gt;0,IF($J13&gt;='Typy taboru'!$F$11,IF($J13&gt;'Typy taboru'!$G$11,IF($J13&gt;'Typy taboru'!$I$11,3,2),1),0)),0)</f>
        <v>0</v>
      </c>
      <c r="CC13" s="388">
        <f>IF(T($L13)=T('Typy taboru'!$C$11),IF($S13&gt;0,IF($S13&gt;='Typy taboru'!$F$11,IF($S13&gt;'Typy taboru'!$G$11,IF($S13&gt;'Typy taboru'!$I$11,3,2),1),0)),0)</f>
        <v>0</v>
      </c>
      <c r="CE13" s="377">
        <f>IF(T($C13)=T('Typy taboru'!$C$12),IF($J13&gt;0,IF($J13&gt;='Typy taboru'!$F$12,IF($J13&gt;'Typy taboru'!$G$12,IF($J13&gt;'Typy taboru'!$I$12,3,2),1),0)),0)</f>
        <v>0</v>
      </c>
      <c r="CF13" s="388">
        <f>IF(T($L13)=T('Typy taboru'!$C$12),IF($S13&gt;0,IF($S13&gt;='Typy taboru'!$F$12,IF($S13&gt;'Typy taboru'!$G$12,IF($S13&gt;'Typy taboru'!$I$12,3,2),1),0)),0)</f>
        <v>0</v>
      </c>
      <c r="CH13" s="377">
        <f>IF(T($C13)=T('Typy taboru'!$C$13),IF($J13&gt;0,IF($J13&gt;='Typy taboru'!$F$13,IF($J13&gt;'Typy taboru'!$G$13,IF($J13&gt;'Typy taboru'!$I$13,3,2),1),0)),0)</f>
        <v>0</v>
      </c>
      <c r="CI13" s="388">
        <f>IF(T($L13)=T('Typy taboru'!$C$13),IF($S13&gt;0,IF($S13&gt;='Typy taboru'!$F$13,IF($S13&gt;'Typy taboru'!$G$13,IF($S13&gt;'Typy taboru'!$I$13,3,2),1),0)),0)</f>
        <v>0</v>
      </c>
      <c r="CK13" s="377">
        <f>IF(T($C13)=T('Typy taboru'!$C$14),IF($J13&gt;0,IF($J13&gt;='Typy taboru'!$F$14,IF($J13&gt;'Typy taboru'!$G$14,IF($J13&gt;'Typy taboru'!$I$14,3,2),1),0)),0)</f>
        <v>0</v>
      </c>
      <c r="CL13" s="388">
        <f>IF(T($L13)=T('Typy taboru'!$C$14),IF($S13&gt;0,IF($S13&gt;='Typy taboru'!$F$14,IF($S13&gt;'Typy taboru'!$G$14,IF($S13&gt;'Typy taboru'!$I$14,3,2),1),0)),0)</f>
        <v>0</v>
      </c>
      <c r="CN13" s="377">
        <f>IF(T($C13)=T('Typy taboru'!$C$15),IF($J13&gt;0,IF($J13&gt;='Typy taboru'!$F$15,IF($J13&gt;'Typy taboru'!$G$15,IF($J13&gt;'Typy taboru'!$I$15,3,2),1),0)),0)</f>
        <v>0</v>
      </c>
      <c r="CO13" s="388">
        <f>IF(T($L13)=T('Typy taboru'!$C$15),IF($S13&gt;0,IF($S13&gt;='Typy taboru'!$F$15,IF($S13&gt;'Typy taboru'!$G$15,IF($S13&gt;'Typy taboru'!$I$15,3,2),1),0)),0)</f>
        <v>0</v>
      </c>
    </row>
    <row r="14" spans="1:93" ht="24.95" customHeight="1" x14ac:dyDescent="0.2">
      <c r="B14" s="371">
        <v>10.199999999999999</v>
      </c>
      <c r="C14" s="393" t="s">
        <v>71</v>
      </c>
      <c r="D14" s="390" t="s">
        <v>236</v>
      </c>
      <c r="E14" s="439">
        <v>7.5</v>
      </c>
      <c r="F14" s="439" t="s">
        <v>23</v>
      </c>
      <c r="G14" s="372">
        <v>15</v>
      </c>
      <c r="H14" s="373">
        <f t="shared" si="0"/>
        <v>2</v>
      </c>
      <c r="I14" s="96" t="s">
        <v>116</v>
      </c>
      <c r="J14" s="372">
        <v>10</v>
      </c>
      <c r="K14" s="374">
        <v>10.48</v>
      </c>
      <c r="L14" s="393" t="s">
        <v>71</v>
      </c>
      <c r="M14" s="390" t="s">
        <v>164</v>
      </c>
      <c r="N14" s="439">
        <v>7.7</v>
      </c>
      <c r="O14" s="439" t="s">
        <v>23</v>
      </c>
      <c r="P14" s="372">
        <v>19</v>
      </c>
      <c r="Q14" s="373">
        <f t="shared" si="1"/>
        <v>2.4675324675324677</v>
      </c>
      <c r="R14" s="96" t="s">
        <v>108</v>
      </c>
      <c r="S14" s="372">
        <v>11</v>
      </c>
      <c r="T14" s="375">
        <f t="shared" si="2"/>
        <v>34</v>
      </c>
      <c r="U14" s="376">
        <f t="shared" si="3"/>
        <v>2.236842105263158</v>
      </c>
      <c r="X14" s="377">
        <f t="shared" si="4"/>
        <v>0</v>
      </c>
      <c r="Y14" s="378">
        <f t="shared" si="4"/>
        <v>0</v>
      </c>
      <c r="Z14" s="378">
        <f t="shared" si="4"/>
        <v>0</v>
      </c>
      <c r="AA14" s="379">
        <f t="shared" si="4"/>
        <v>0</v>
      </c>
      <c r="AB14" s="379">
        <f t="shared" si="4"/>
        <v>34</v>
      </c>
      <c r="AC14" s="378">
        <f t="shared" si="4"/>
        <v>0</v>
      </c>
      <c r="AD14" s="378">
        <f t="shared" si="4"/>
        <v>0</v>
      </c>
      <c r="AE14" s="379">
        <f t="shared" si="4"/>
        <v>0</v>
      </c>
      <c r="AF14" s="379">
        <f t="shared" si="4"/>
        <v>0</v>
      </c>
      <c r="AG14" s="378">
        <f t="shared" si="4"/>
        <v>0</v>
      </c>
      <c r="AH14" s="378">
        <f t="shared" si="4"/>
        <v>0</v>
      </c>
      <c r="AI14" s="379">
        <f t="shared" si="4"/>
        <v>0</v>
      </c>
      <c r="AJ14" s="379">
        <f t="shared" si="4"/>
        <v>0</v>
      </c>
      <c r="AK14" s="380">
        <f t="shared" si="5"/>
        <v>0</v>
      </c>
      <c r="AM14" s="381">
        <f t="shared" si="6"/>
        <v>0</v>
      </c>
      <c r="AN14" s="382">
        <f t="shared" si="7"/>
        <v>34</v>
      </c>
      <c r="AO14" s="383">
        <f t="shared" si="8"/>
        <v>0</v>
      </c>
      <c r="AP14" s="382">
        <f t="shared" si="9"/>
        <v>0</v>
      </c>
      <c r="AQ14" s="383">
        <f t="shared" si="10"/>
        <v>0</v>
      </c>
      <c r="AR14" s="382">
        <f t="shared" si="11"/>
        <v>0</v>
      </c>
      <c r="AS14" s="384">
        <f t="shared" si="12"/>
        <v>0</v>
      </c>
      <c r="AV14" s="377">
        <f t="shared" si="13"/>
        <v>0</v>
      </c>
      <c r="AW14" s="378">
        <f t="shared" si="13"/>
        <v>0</v>
      </c>
      <c r="AX14" s="378">
        <f t="shared" si="13"/>
        <v>0</v>
      </c>
      <c r="AY14" s="379">
        <f t="shared" si="13"/>
        <v>0</v>
      </c>
      <c r="AZ14" s="379">
        <f t="shared" si="13"/>
        <v>15.2</v>
      </c>
      <c r="BA14" s="378">
        <f t="shared" si="13"/>
        <v>0</v>
      </c>
      <c r="BB14" s="378">
        <f t="shared" si="13"/>
        <v>0</v>
      </c>
      <c r="BC14" s="379">
        <f t="shared" si="13"/>
        <v>0</v>
      </c>
      <c r="BD14" s="379">
        <f t="shared" si="13"/>
        <v>0</v>
      </c>
      <c r="BE14" s="378">
        <f t="shared" si="13"/>
        <v>0</v>
      </c>
      <c r="BF14" s="378">
        <f t="shared" si="13"/>
        <v>0</v>
      </c>
      <c r="BG14" s="379">
        <f t="shared" si="13"/>
        <v>0</v>
      </c>
      <c r="BH14" s="379">
        <f t="shared" si="13"/>
        <v>0</v>
      </c>
      <c r="BI14" s="380">
        <f t="shared" si="14"/>
        <v>0</v>
      </c>
      <c r="BK14" s="381">
        <f t="shared" si="15"/>
        <v>0</v>
      </c>
      <c r="BL14" s="382">
        <f t="shared" si="16"/>
        <v>15.2</v>
      </c>
      <c r="BM14" s="383">
        <f t="shared" si="17"/>
        <v>0</v>
      </c>
      <c r="BN14" s="382">
        <f t="shared" si="18"/>
        <v>0</v>
      </c>
      <c r="BO14" s="383">
        <f t="shared" si="19"/>
        <v>0</v>
      </c>
      <c r="BP14" s="382">
        <f t="shared" si="20"/>
        <v>0</v>
      </c>
      <c r="BQ14" s="384">
        <f t="shared" si="21"/>
        <v>0</v>
      </c>
      <c r="BS14" s="377">
        <f>IF(T($C14)=T('Typy taboru'!$C$8),IF($J14&gt;0,IF($J14&gt;='Typy taboru'!$F$8,IF($J14&gt;'Typy taboru'!$G$8,IF($J14&gt;'Typy taboru'!$I$8,3,2),1),0)),0)</f>
        <v>0</v>
      </c>
      <c r="BT14" s="388">
        <f>IF(T($L14)=T('Typy taboru'!$C$8),IF($S14&gt;0,IF($S14&gt;='Typy taboru'!$F$8,IF($S14&gt;'Typy taboru'!$G$8,IF($S14&gt;'Typy taboru'!$I$8,3,2),1),0)),0)</f>
        <v>0</v>
      </c>
      <c r="BV14" s="377">
        <f>IF(T($C14)=T('Typy taboru'!$C$9),IF($J14&gt;0,IF($J14&gt;='Typy taboru'!$F$9,IF($J14&gt;'Typy taboru'!$G$9,IF($J14&gt;'Typy taboru'!$I$9,3,2),1),0)),0)</f>
        <v>0</v>
      </c>
      <c r="BW14" s="388">
        <f>IF(T($L14)=T('Typy taboru'!$C$9),IF($S14&gt;0,IF($S14&gt;='Typy taboru'!$F$9,IF($S14&gt;'Typy taboru'!$G$9,IF($S14&gt;'Typy taboru'!$I$9,3,2),1),0)),0)</f>
        <v>0</v>
      </c>
      <c r="BY14" s="377">
        <f>IF(T($C14)=T('Typy taboru'!$C$10),IF($J14&gt;0,IF($J14&gt;='Typy taboru'!$F$10,IF($J14&gt;'Typy taboru'!$G$10,IF($J14&gt;'Typy taboru'!$I$10,3,2),1),0)),0)</f>
        <v>0</v>
      </c>
      <c r="BZ14" s="388">
        <f>IF(T($L14)=T('Typy taboru'!$C$10),IF($S14&gt;0,IF($S14&gt;='Typy taboru'!$F$10,IF($S14&gt;'Typy taboru'!$G$10,IF($S14&gt;'Typy taboru'!$I$10,3,2),1),0)),0)</f>
        <v>0</v>
      </c>
      <c r="CB14" s="377">
        <f>IF(T($C14)=T('Typy taboru'!$C$11),IF($J14&gt;0,IF($J14&gt;='Typy taboru'!$F$11,IF($J14&gt;'Typy taboru'!$G$11,IF($J14&gt;'Typy taboru'!$I$11,3,2),1),0)),0)</f>
        <v>0</v>
      </c>
      <c r="CC14" s="388">
        <f>IF(T($L14)=T('Typy taboru'!$C$11),IF($S14&gt;0,IF($S14&gt;='Typy taboru'!$F$11,IF($S14&gt;'Typy taboru'!$G$11,IF($S14&gt;'Typy taboru'!$I$11,3,2),1),0)),0)</f>
        <v>0</v>
      </c>
      <c r="CE14" s="377">
        <f>IF(T($C14)=T('Typy taboru'!$C$12),IF($J14&gt;0,IF($J14&gt;='Typy taboru'!$F$12,IF($J14&gt;'Typy taboru'!$G$12,IF($J14&gt;'Typy taboru'!$I$12,3,2),1),0)),0)</f>
        <v>0</v>
      </c>
      <c r="CF14" s="388">
        <f>IF(T($L14)=T('Typy taboru'!$C$12),IF($S14&gt;0,IF($S14&gt;='Typy taboru'!$F$12,IF($S14&gt;'Typy taboru'!$G$12,IF($S14&gt;'Typy taboru'!$I$12,3,2),1),0)),0)</f>
        <v>0</v>
      </c>
      <c r="CH14" s="377">
        <f>IF(T($C14)=T('Typy taboru'!$C$13),IF($J14&gt;0,IF($J14&gt;='Typy taboru'!$F$13,IF($J14&gt;'Typy taboru'!$G$13,IF($J14&gt;'Typy taboru'!$I$13,3,2),1),0)),0)</f>
        <v>0</v>
      </c>
      <c r="CI14" s="388">
        <f>IF(T($L14)=T('Typy taboru'!$C$13),IF($S14&gt;0,IF($S14&gt;='Typy taboru'!$F$13,IF($S14&gt;'Typy taboru'!$G$13,IF($S14&gt;'Typy taboru'!$I$13,3,2),1),0)),0)</f>
        <v>0</v>
      </c>
      <c r="CK14" s="377">
        <f>IF(T($C14)=T('Typy taboru'!$C$14),IF($J14&gt;0,IF($J14&gt;='Typy taboru'!$F$14,IF($J14&gt;'Typy taboru'!$G$14,IF($J14&gt;'Typy taboru'!$I$14,3,2),1),0)),0)</f>
        <v>0</v>
      </c>
      <c r="CL14" s="388">
        <f>IF(T($L14)=T('Typy taboru'!$C$14),IF($S14&gt;0,IF($S14&gt;='Typy taboru'!$F$14,IF($S14&gt;'Typy taboru'!$G$14,IF($S14&gt;'Typy taboru'!$I$14,3,2),1),0)),0)</f>
        <v>0</v>
      </c>
      <c r="CN14" s="377">
        <f>IF(T($C14)=T('Typy taboru'!$C$15),IF($J14&gt;0,IF($J14&gt;='Typy taboru'!$F$15,IF($J14&gt;'Typy taboru'!$G$15,IF($J14&gt;'Typy taboru'!$I$15,3,2),1),0)),0)</f>
        <v>0</v>
      </c>
      <c r="CO14" s="388">
        <f>IF(T($L14)=T('Typy taboru'!$C$15),IF($S14&gt;0,IF($S14&gt;='Typy taboru'!$F$15,IF($S14&gt;'Typy taboru'!$G$15,IF($S14&gt;'Typy taboru'!$I$15,3,2),1),0)),0)</f>
        <v>0</v>
      </c>
    </row>
    <row r="15" spans="1:93" ht="24.95" customHeight="1" x14ac:dyDescent="0.2">
      <c r="B15" s="371">
        <v>11.25</v>
      </c>
      <c r="C15" s="393" t="s">
        <v>71</v>
      </c>
      <c r="D15" s="390" t="s">
        <v>237</v>
      </c>
      <c r="E15" s="439">
        <v>8.4</v>
      </c>
      <c r="F15" s="439" t="s">
        <v>23</v>
      </c>
      <c r="G15" s="372">
        <v>25</v>
      </c>
      <c r="H15" s="373">
        <f t="shared" si="0"/>
        <v>2.9761904761904763</v>
      </c>
      <c r="I15" s="96" t="s">
        <v>117</v>
      </c>
      <c r="J15" s="372">
        <v>14</v>
      </c>
      <c r="K15" s="374">
        <v>11.54</v>
      </c>
      <c r="L15" s="393" t="s">
        <v>71</v>
      </c>
      <c r="M15" s="390" t="s">
        <v>164</v>
      </c>
      <c r="N15" s="439">
        <v>7.7</v>
      </c>
      <c r="O15" s="439" t="s">
        <v>23</v>
      </c>
      <c r="P15" s="372">
        <v>14</v>
      </c>
      <c r="Q15" s="373">
        <f t="shared" si="1"/>
        <v>1.8181818181818181</v>
      </c>
      <c r="R15" s="96" t="s">
        <v>191</v>
      </c>
      <c r="S15" s="372">
        <v>11</v>
      </c>
      <c r="T15" s="375">
        <f t="shared" si="2"/>
        <v>39</v>
      </c>
      <c r="U15" s="376">
        <f t="shared" si="3"/>
        <v>2.4223602484472049</v>
      </c>
      <c r="X15" s="377">
        <f t="shared" si="4"/>
        <v>0</v>
      </c>
      <c r="Y15" s="378">
        <f t="shared" si="4"/>
        <v>0</v>
      </c>
      <c r="Z15" s="378">
        <f t="shared" si="4"/>
        <v>0</v>
      </c>
      <c r="AA15" s="379">
        <f t="shared" si="4"/>
        <v>0</v>
      </c>
      <c r="AB15" s="379">
        <f t="shared" si="4"/>
        <v>0</v>
      </c>
      <c r="AC15" s="378">
        <f t="shared" si="4"/>
        <v>39</v>
      </c>
      <c r="AD15" s="378">
        <f t="shared" si="4"/>
        <v>0</v>
      </c>
      <c r="AE15" s="379">
        <f t="shared" si="4"/>
        <v>0</v>
      </c>
      <c r="AF15" s="379">
        <f t="shared" si="4"/>
        <v>0</v>
      </c>
      <c r="AG15" s="378">
        <f t="shared" si="4"/>
        <v>0</v>
      </c>
      <c r="AH15" s="378">
        <f t="shared" si="4"/>
        <v>0</v>
      </c>
      <c r="AI15" s="379">
        <f t="shared" si="4"/>
        <v>0</v>
      </c>
      <c r="AJ15" s="379">
        <f t="shared" si="4"/>
        <v>0</v>
      </c>
      <c r="AK15" s="380">
        <f t="shared" si="5"/>
        <v>0</v>
      </c>
      <c r="AM15" s="381">
        <f t="shared" si="6"/>
        <v>0</v>
      </c>
      <c r="AN15" s="382">
        <f t="shared" si="7"/>
        <v>0</v>
      </c>
      <c r="AO15" s="383">
        <f t="shared" si="8"/>
        <v>39</v>
      </c>
      <c r="AP15" s="382">
        <f t="shared" si="9"/>
        <v>0</v>
      </c>
      <c r="AQ15" s="383">
        <f t="shared" si="10"/>
        <v>0</v>
      </c>
      <c r="AR15" s="382">
        <f t="shared" si="11"/>
        <v>0</v>
      </c>
      <c r="AS15" s="384">
        <f t="shared" si="12"/>
        <v>0</v>
      </c>
      <c r="AV15" s="377">
        <f t="shared" si="13"/>
        <v>0</v>
      </c>
      <c r="AW15" s="378">
        <f t="shared" si="13"/>
        <v>0</v>
      </c>
      <c r="AX15" s="378">
        <f t="shared" si="13"/>
        <v>0</v>
      </c>
      <c r="AY15" s="379">
        <f t="shared" si="13"/>
        <v>0</v>
      </c>
      <c r="AZ15" s="379">
        <f t="shared" si="13"/>
        <v>0</v>
      </c>
      <c r="BA15" s="378">
        <f t="shared" si="13"/>
        <v>16.100000000000001</v>
      </c>
      <c r="BB15" s="378">
        <f t="shared" si="13"/>
        <v>0</v>
      </c>
      <c r="BC15" s="379">
        <f t="shared" si="13"/>
        <v>0</v>
      </c>
      <c r="BD15" s="379">
        <f t="shared" si="13"/>
        <v>0</v>
      </c>
      <c r="BE15" s="378">
        <f t="shared" si="13"/>
        <v>0</v>
      </c>
      <c r="BF15" s="378">
        <f t="shared" si="13"/>
        <v>0</v>
      </c>
      <c r="BG15" s="379">
        <f t="shared" si="13"/>
        <v>0</v>
      </c>
      <c r="BH15" s="379">
        <f t="shared" si="13"/>
        <v>0</v>
      </c>
      <c r="BI15" s="380">
        <f t="shared" si="14"/>
        <v>0</v>
      </c>
      <c r="BK15" s="381">
        <f t="shared" si="15"/>
        <v>0</v>
      </c>
      <c r="BL15" s="382">
        <f t="shared" si="16"/>
        <v>0</v>
      </c>
      <c r="BM15" s="383">
        <f t="shared" si="17"/>
        <v>16.100000000000001</v>
      </c>
      <c r="BN15" s="382">
        <f t="shared" si="18"/>
        <v>0</v>
      </c>
      <c r="BO15" s="383">
        <f t="shared" si="19"/>
        <v>0</v>
      </c>
      <c r="BP15" s="382">
        <f t="shared" si="20"/>
        <v>0</v>
      </c>
      <c r="BQ15" s="384">
        <f t="shared" si="21"/>
        <v>0</v>
      </c>
      <c r="BS15" s="377">
        <f>IF(T($C15)=T('Typy taboru'!$C$8),IF($J15&gt;0,IF($J15&gt;='Typy taboru'!$F$8,IF($J15&gt;'Typy taboru'!$G$8,IF($J15&gt;'Typy taboru'!$I$8,3,2),1),0)),0)</f>
        <v>0</v>
      </c>
      <c r="BT15" s="388">
        <f>IF(T($L15)=T('Typy taboru'!$C$8),IF($S15&gt;0,IF($S15&gt;='Typy taboru'!$F$8,IF($S15&gt;'Typy taboru'!$G$8,IF($S15&gt;'Typy taboru'!$I$8,3,2),1),0)),0)</f>
        <v>0</v>
      </c>
      <c r="BV15" s="377">
        <f>IF(T($C15)=T('Typy taboru'!$C$9),IF($J15&gt;0,IF($J15&gt;='Typy taboru'!$F$9,IF($J15&gt;'Typy taboru'!$G$9,IF($J15&gt;'Typy taboru'!$I$9,3,2),1),0)),0)</f>
        <v>0</v>
      </c>
      <c r="BW15" s="388">
        <f>IF(T($L15)=T('Typy taboru'!$C$9),IF($S15&gt;0,IF($S15&gt;='Typy taboru'!$F$9,IF($S15&gt;'Typy taboru'!$G$9,IF($S15&gt;'Typy taboru'!$I$9,3,2),1),0)),0)</f>
        <v>0</v>
      </c>
      <c r="BY15" s="377">
        <f>IF(T($C15)=T('Typy taboru'!$C$10),IF($J15&gt;0,IF($J15&gt;='Typy taboru'!$F$10,IF($J15&gt;'Typy taboru'!$G$10,IF($J15&gt;'Typy taboru'!$I$10,3,2),1),0)),0)</f>
        <v>0</v>
      </c>
      <c r="BZ15" s="388">
        <f>IF(T($L15)=T('Typy taboru'!$C$10),IF($S15&gt;0,IF($S15&gt;='Typy taboru'!$F$10,IF($S15&gt;'Typy taboru'!$G$10,IF($S15&gt;'Typy taboru'!$I$10,3,2),1),0)),0)</f>
        <v>0</v>
      </c>
      <c r="CB15" s="377">
        <f>IF(T($C15)=T('Typy taboru'!$C$11),IF($J15&gt;0,IF($J15&gt;='Typy taboru'!$F$11,IF($J15&gt;'Typy taboru'!$G$11,IF($J15&gt;'Typy taboru'!$I$11,3,2),1),0)),0)</f>
        <v>0</v>
      </c>
      <c r="CC15" s="388">
        <f>IF(T($L15)=T('Typy taboru'!$C$11),IF($S15&gt;0,IF($S15&gt;='Typy taboru'!$F$11,IF($S15&gt;'Typy taboru'!$G$11,IF($S15&gt;'Typy taboru'!$I$11,3,2),1),0)),0)</f>
        <v>0</v>
      </c>
      <c r="CE15" s="377">
        <f>IF(T($C15)=T('Typy taboru'!$C$12),IF($J15&gt;0,IF($J15&gt;='Typy taboru'!$F$12,IF($J15&gt;'Typy taboru'!$G$12,IF($J15&gt;'Typy taboru'!$I$12,3,2),1),0)),0)</f>
        <v>0</v>
      </c>
      <c r="CF15" s="388">
        <f>IF(T($L15)=T('Typy taboru'!$C$12),IF($S15&gt;0,IF($S15&gt;='Typy taboru'!$F$12,IF($S15&gt;'Typy taboru'!$G$12,IF($S15&gt;'Typy taboru'!$I$12,3,2),1),0)),0)</f>
        <v>0</v>
      </c>
      <c r="CH15" s="377">
        <f>IF(T($C15)=T('Typy taboru'!$C$13),IF($J15&gt;0,IF($J15&gt;='Typy taboru'!$F$13,IF($J15&gt;'Typy taboru'!$G$13,IF($J15&gt;'Typy taboru'!$I$13,3,2),1),0)),0)</f>
        <v>0</v>
      </c>
      <c r="CI15" s="388">
        <f>IF(T($L15)=T('Typy taboru'!$C$13),IF($S15&gt;0,IF($S15&gt;='Typy taboru'!$F$13,IF($S15&gt;'Typy taboru'!$G$13,IF($S15&gt;'Typy taboru'!$I$13,3,2),1),0)),0)</f>
        <v>0</v>
      </c>
      <c r="CK15" s="377">
        <f>IF(T($C15)=T('Typy taboru'!$C$14),IF($J15&gt;0,IF($J15&gt;='Typy taboru'!$F$14,IF($J15&gt;'Typy taboru'!$G$14,IF($J15&gt;'Typy taboru'!$I$14,3,2),1),0)),0)</f>
        <v>0</v>
      </c>
      <c r="CL15" s="388">
        <f>IF(T($L15)=T('Typy taboru'!$C$14),IF($S15&gt;0,IF($S15&gt;='Typy taboru'!$F$14,IF($S15&gt;'Typy taboru'!$G$14,IF($S15&gt;'Typy taboru'!$I$14,3,2),1),0)),0)</f>
        <v>0</v>
      </c>
      <c r="CN15" s="377">
        <f>IF(T($C15)=T('Typy taboru'!$C$15),IF($J15&gt;0,IF($J15&gt;='Typy taboru'!$F$15,IF($J15&gt;'Typy taboru'!$G$15,IF($J15&gt;'Typy taboru'!$I$15,3,2),1),0)),0)</f>
        <v>0</v>
      </c>
      <c r="CO15" s="388">
        <f>IF(T($L15)=T('Typy taboru'!$C$15),IF($S15&gt;0,IF($S15&gt;='Typy taboru'!$F$15,IF($S15&gt;'Typy taboru'!$G$15,IF($S15&gt;'Typy taboru'!$I$15,3,2),1),0)),0)</f>
        <v>0</v>
      </c>
    </row>
    <row r="16" spans="1:93" ht="24.95" customHeight="1" x14ac:dyDescent="0.2">
      <c r="B16" s="371">
        <v>12.26</v>
      </c>
      <c r="C16" s="393" t="s">
        <v>71</v>
      </c>
      <c r="D16" s="390" t="s">
        <v>237</v>
      </c>
      <c r="E16" s="439">
        <v>8.4</v>
      </c>
      <c r="F16" s="439" t="s">
        <v>23</v>
      </c>
      <c r="G16" s="372">
        <v>15</v>
      </c>
      <c r="H16" s="373">
        <f t="shared" ref="H16" si="40">G16/(N(E16)+N(F16))</f>
        <v>1.7857142857142856</v>
      </c>
      <c r="I16" s="96" t="s">
        <v>183</v>
      </c>
      <c r="J16" s="372">
        <v>12</v>
      </c>
      <c r="K16" s="374">
        <v>12.53</v>
      </c>
      <c r="L16" s="393" t="s">
        <v>71</v>
      </c>
      <c r="M16" s="390" t="s">
        <v>164</v>
      </c>
      <c r="N16" s="439">
        <v>7.7</v>
      </c>
      <c r="O16" s="439" t="s">
        <v>23</v>
      </c>
      <c r="P16" s="372">
        <v>15</v>
      </c>
      <c r="Q16" s="373">
        <f t="shared" ref="Q16" si="41">P16/(N(N16)+N(O16))</f>
        <v>1.948051948051948</v>
      </c>
      <c r="R16" s="96" t="s">
        <v>191</v>
      </c>
      <c r="S16" s="372">
        <v>10</v>
      </c>
      <c r="T16" s="375">
        <f t="shared" ref="T16" si="42">G16+P16</f>
        <v>30</v>
      </c>
      <c r="U16" s="376">
        <f t="shared" ref="U16" si="43">T16/(N(E16)+N(F16)+N(N16)+N(O16))</f>
        <v>1.8633540372670805</v>
      </c>
      <c r="X16" s="377">
        <f t="shared" si="4"/>
        <v>0</v>
      </c>
      <c r="Y16" s="378">
        <f t="shared" si="4"/>
        <v>0</v>
      </c>
      <c r="Z16" s="378">
        <f t="shared" si="4"/>
        <v>0</v>
      </c>
      <c r="AA16" s="379">
        <f t="shared" si="4"/>
        <v>0</v>
      </c>
      <c r="AB16" s="379">
        <f t="shared" si="4"/>
        <v>0</v>
      </c>
      <c r="AC16" s="378">
        <f t="shared" si="4"/>
        <v>15</v>
      </c>
      <c r="AD16" s="378">
        <f t="shared" si="4"/>
        <v>15</v>
      </c>
      <c r="AE16" s="379">
        <f t="shared" si="4"/>
        <v>0</v>
      </c>
      <c r="AF16" s="379">
        <f t="shared" si="4"/>
        <v>0</v>
      </c>
      <c r="AG16" s="378">
        <f t="shared" si="4"/>
        <v>0</v>
      </c>
      <c r="AH16" s="378">
        <f t="shared" si="4"/>
        <v>0</v>
      </c>
      <c r="AI16" s="379">
        <f t="shared" si="4"/>
        <v>0</v>
      </c>
      <c r="AJ16" s="379">
        <f t="shared" si="4"/>
        <v>0</v>
      </c>
      <c r="AK16" s="380">
        <f t="shared" si="5"/>
        <v>0</v>
      </c>
      <c r="AM16" s="381">
        <f t="shared" ref="AM16" si="44">Y16+Z16</f>
        <v>0</v>
      </c>
      <c r="AN16" s="382">
        <f t="shared" ref="AN16" si="45">AA16+AB16</f>
        <v>0</v>
      </c>
      <c r="AO16" s="383">
        <f t="shared" ref="AO16" si="46">AC16+AD16</f>
        <v>30</v>
      </c>
      <c r="AP16" s="382">
        <f t="shared" ref="AP16" si="47">AE16+AF16</f>
        <v>0</v>
      </c>
      <c r="AQ16" s="383">
        <f t="shared" ref="AQ16" si="48">AG16+AH16</f>
        <v>0</v>
      </c>
      <c r="AR16" s="382">
        <f t="shared" ref="AR16" si="49">AI16+AJ16</f>
        <v>0</v>
      </c>
      <c r="AS16" s="384">
        <f t="shared" ref="AS16" si="50">AK16+X16</f>
        <v>0</v>
      </c>
      <c r="AV16" s="377">
        <f t="shared" si="13"/>
        <v>0</v>
      </c>
      <c r="AW16" s="378">
        <f t="shared" si="13"/>
        <v>0</v>
      </c>
      <c r="AX16" s="378">
        <f t="shared" si="13"/>
        <v>0</v>
      </c>
      <c r="AY16" s="379">
        <f t="shared" si="13"/>
        <v>0</v>
      </c>
      <c r="AZ16" s="379">
        <f t="shared" si="13"/>
        <v>0</v>
      </c>
      <c r="BA16" s="378">
        <f t="shared" si="13"/>
        <v>8.4</v>
      </c>
      <c r="BB16" s="378">
        <f t="shared" si="13"/>
        <v>7.7</v>
      </c>
      <c r="BC16" s="379">
        <f t="shared" si="13"/>
        <v>0</v>
      </c>
      <c r="BD16" s="379">
        <f t="shared" si="13"/>
        <v>0</v>
      </c>
      <c r="BE16" s="378">
        <f t="shared" si="13"/>
        <v>0</v>
      </c>
      <c r="BF16" s="378">
        <f t="shared" si="13"/>
        <v>0</v>
      </c>
      <c r="BG16" s="379">
        <f t="shared" si="13"/>
        <v>0</v>
      </c>
      <c r="BH16" s="379">
        <f t="shared" si="13"/>
        <v>0</v>
      </c>
      <c r="BI16" s="380">
        <f t="shared" si="14"/>
        <v>0</v>
      </c>
      <c r="BK16" s="381">
        <f t="shared" ref="BK16" si="51">AW16+AX16</f>
        <v>0</v>
      </c>
      <c r="BL16" s="382">
        <f t="shared" ref="BL16" si="52">AY16+AZ16</f>
        <v>0</v>
      </c>
      <c r="BM16" s="383">
        <f t="shared" ref="BM16" si="53">BA16+BB16</f>
        <v>16.100000000000001</v>
      </c>
      <c r="BN16" s="382">
        <f t="shared" ref="BN16" si="54">BC16+BD16</f>
        <v>0</v>
      </c>
      <c r="BO16" s="383">
        <f t="shared" ref="BO16" si="55">BE16+BF16</f>
        <v>0</v>
      </c>
      <c r="BP16" s="382">
        <f t="shared" ref="BP16" si="56">BG16+BH16</f>
        <v>0</v>
      </c>
      <c r="BQ16" s="384">
        <f t="shared" ref="BQ16" si="57">BI16+AV16</f>
        <v>0</v>
      </c>
      <c r="BS16" s="377">
        <f>IF(T($C16)=T('Typy taboru'!$C$8),IF($J16&gt;0,IF($J16&gt;='Typy taboru'!$F$8,IF($J16&gt;'Typy taboru'!$G$8,IF($J16&gt;'Typy taboru'!$I$8,3,2),1),0)),0)</f>
        <v>0</v>
      </c>
      <c r="BT16" s="388">
        <f>IF(T($L16)=T('Typy taboru'!$C$8),IF($S16&gt;0,IF($S16&gt;='Typy taboru'!$F$8,IF($S16&gt;'Typy taboru'!$G$8,IF($S16&gt;'Typy taboru'!$I$8,3,2),1),0)),0)</f>
        <v>0</v>
      </c>
      <c r="BV16" s="377">
        <f>IF(T($C16)=T('Typy taboru'!$C$9),IF($J16&gt;0,IF($J16&gt;='Typy taboru'!$F$9,IF($J16&gt;'Typy taboru'!$G$9,IF($J16&gt;'Typy taboru'!$I$9,3,2),1),0)),0)</f>
        <v>0</v>
      </c>
      <c r="BW16" s="388">
        <f>IF(T($L16)=T('Typy taboru'!$C$9),IF($S16&gt;0,IF($S16&gt;='Typy taboru'!$F$9,IF($S16&gt;'Typy taboru'!$G$9,IF($S16&gt;'Typy taboru'!$I$9,3,2),1),0)),0)</f>
        <v>0</v>
      </c>
      <c r="BY16" s="377">
        <f>IF(T($C16)=T('Typy taboru'!$C$10),IF($J16&gt;0,IF($J16&gt;='Typy taboru'!$F$10,IF($J16&gt;'Typy taboru'!$G$10,IF($J16&gt;'Typy taboru'!$I$10,3,2),1),0)),0)</f>
        <v>0</v>
      </c>
      <c r="BZ16" s="388">
        <f>IF(T($L16)=T('Typy taboru'!$C$10),IF($S16&gt;0,IF($S16&gt;='Typy taboru'!$F$10,IF($S16&gt;'Typy taboru'!$G$10,IF($S16&gt;'Typy taboru'!$I$10,3,2),1),0)),0)</f>
        <v>0</v>
      </c>
      <c r="CB16" s="377">
        <f>IF(T($C16)=T('Typy taboru'!$C$11),IF($J16&gt;0,IF($J16&gt;='Typy taboru'!$F$11,IF($J16&gt;'Typy taboru'!$G$11,IF($J16&gt;'Typy taboru'!$I$11,3,2),1),0)),0)</f>
        <v>0</v>
      </c>
      <c r="CC16" s="388">
        <f>IF(T($L16)=T('Typy taboru'!$C$11),IF($S16&gt;0,IF($S16&gt;='Typy taboru'!$F$11,IF($S16&gt;'Typy taboru'!$G$11,IF($S16&gt;'Typy taboru'!$I$11,3,2),1),0)),0)</f>
        <v>0</v>
      </c>
      <c r="CE16" s="377">
        <f>IF(T($C16)=T('Typy taboru'!$C$12),IF($J16&gt;0,IF($J16&gt;='Typy taboru'!$F$12,IF($J16&gt;'Typy taboru'!$G$12,IF($J16&gt;'Typy taboru'!$I$12,3,2),1),0)),0)</f>
        <v>0</v>
      </c>
      <c r="CF16" s="388">
        <f>IF(T($L16)=T('Typy taboru'!$C$12),IF($S16&gt;0,IF($S16&gt;='Typy taboru'!$F$12,IF($S16&gt;'Typy taboru'!$G$12,IF($S16&gt;'Typy taboru'!$I$12,3,2),1),0)),0)</f>
        <v>0</v>
      </c>
      <c r="CH16" s="377">
        <f>IF(T($C16)=T('Typy taboru'!$C$13),IF($J16&gt;0,IF($J16&gt;='Typy taboru'!$F$13,IF($J16&gt;'Typy taboru'!$G$13,IF($J16&gt;'Typy taboru'!$I$13,3,2),1),0)),0)</f>
        <v>0</v>
      </c>
      <c r="CI16" s="388">
        <f>IF(T($L16)=T('Typy taboru'!$C$13),IF($S16&gt;0,IF($S16&gt;='Typy taboru'!$F$13,IF($S16&gt;'Typy taboru'!$G$13,IF($S16&gt;'Typy taboru'!$I$13,3,2),1),0)),0)</f>
        <v>0</v>
      </c>
      <c r="CK16" s="377">
        <f>IF(T($C16)=T('Typy taboru'!$C$14),IF($J16&gt;0,IF($J16&gt;='Typy taboru'!$F$14,IF($J16&gt;'Typy taboru'!$G$14,IF($J16&gt;'Typy taboru'!$I$14,3,2),1),0)),0)</f>
        <v>0</v>
      </c>
      <c r="CL16" s="388">
        <f>IF(T($L16)=T('Typy taboru'!$C$14),IF($S16&gt;0,IF($S16&gt;='Typy taboru'!$F$14,IF($S16&gt;'Typy taboru'!$G$14,IF($S16&gt;'Typy taboru'!$I$14,3,2),1),0)),0)</f>
        <v>0</v>
      </c>
      <c r="CN16" s="377">
        <f>IF(T($C16)=T('Typy taboru'!$C$15),IF($J16&gt;0,IF($J16&gt;='Typy taboru'!$F$15,IF($J16&gt;'Typy taboru'!$G$15,IF($J16&gt;'Typy taboru'!$I$15,3,2),1),0)),0)</f>
        <v>0</v>
      </c>
      <c r="CO16" s="388">
        <f>IF(T($L16)=T('Typy taboru'!$C$15),IF($S16&gt;0,IF($S16&gt;='Typy taboru'!$F$15,IF($S16&gt;'Typy taboru'!$G$15,IF($S16&gt;'Typy taboru'!$I$15,3,2),1),0)),0)</f>
        <v>0</v>
      </c>
    </row>
    <row r="17" spans="2:93" ht="24.95" customHeight="1" x14ac:dyDescent="0.2">
      <c r="B17" s="371">
        <v>13.3</v>
      </c>
      <c r="C17" s="393" t="s">
        <v>71</v>
      </c>
      <c r="D17" s="390" t="s">
        <v>237</v>
      </c>
      <c r="E17" s="439">
        <v>8.4</v>
      </c>
      <c r="F17" s="439" t="s">
        <v>23</v>
      </c>
      <c r="G17" s="372">
        <v>39</v>
      </c>
      <c r="H17" s="373">
        <f t="shared" ref="H17" si="58">G17/(N(E17)+N(F17))</f>
        <v>4.6428571428571423</v>
      </c>
      <c r="I17" s="96" t="s">
        <v>183</v>
      </c>
      <c r="J17" s="372">
        <v>30</v>
      </c>
      <c r="K17" s="374">
        <v>14.05</v>
      </c>
      <c r="L17" s="393" t="s">
        <v>71</v>
      </c>
      <c r="M17" s="390" t="s">
        <v>164</v>
      </c>
      <c r="N17" s="439">
        <v>7.7</v>
      </c>
      <c r="O17" s="439" t="s">
        <v>23</v>
      </c>
      <c r="P17" s="372">
        <v>9</v>
      </c>
      <c r="Q17" s="373">
        <f t="shared" ref="Q17" si="59">P17/(N(N17)+N(O17))</f>
        <v>1.1688311688311688</v>
      </c>
      <c r="R17" s="96" t="s">
        <v>103</v>
      </c>
      <c r="S17" s="372">
        <v>7</v>
      </c>
      <c r="T17" s="375">
        <f t="shared" ref="T17" si="60">G17+P17</f>
        <v>48</v>
      </c>
      <c r="U17" s="376">
        <f t="shared" ref="U17" si="61">T17/(N(E17)+N(F17)+N(N17)+N(O17))</f>
        <v>2.981366459627329</v>
      </c>
      <c r="X17" s="377">
        <f t="shared" si="4"/>
        <v>0</v>
      </c>
      <c r="Y17" s="378">
        <f t="shared" si="4"/>
        <v>0</v>
      </c>
      <c r="Z17" s="378">
        <f t="shared" si="4"/>
        <v>0</v>
      </c>
      <c r="AA17" s="379">
        <f t="shared" si="4"/>
        <v>0</v>
      </c>
      <c r="AB17" s="379">
        <f t="shared" si="4"/>
        <v>0</v>
      </c>
      <c r="AC17" s="378">
        <f t="shared" si="4"/>
        <v>0</v>
      </c>
      <c r="AD17" s="378">
        <f t="shared" si="4"/>
        <v>39</v>
      </c>
      <c r="AE17" s="379">
        <f t="shared" si="4"/>
        <v>9</v>
      </c>
      <c r="AF17" s="379">
        <f t="shared" si="4"/>
        <v>0</v>
      </c>
      <c r="AG17" s="378">
        <f t="shared" si="4"/>
        <v>0</v>
      </c>
      <c r="AH17" s="378">
        <f t="shared" si="4"/>
        <v>0</v>
      </c>
      <c r="AI17" s="379">
        <f t="shared" si="4"/>
        <v>0</v>
      </c>
      <c r="AJ17" s="379">
        <f t="shared" si="4"/>
        <v>0</v>
      </c>
      <c r="AK17" s="380">
        <f t="shared" si="5"/>
        <v>0</v>
      </c>
      <c r="AM17" s="381">
        <f t="shared" ref="AM17" si="62">Y17+Z17</f>
        <v>0</v>
      </c>
      <c r="AN17" s="382">
        <f t="shared" ref="AN17" si="63">AA17+AB17</f>
        <v>0</v>
      </c>
      <c r="AO17" s="383">
        <f t="shared" ref="AO17" si="64">AC17+AD17</f>
        <v>39</v>
      </c>
      <c r="AP17" s="382">
        <f t="shared" ref="AP17" si="65">AE17+AF17</f>
        <v>9</v>
      </c>
      <c r="AQ17" s="383">
        <f t="shared" ref="AQ17" si="66">AG17+AH17</f>
        <v>0</v>
      </c>
      <c r="AR17" s="382">
        <f t="shared" ref="AR17" si="67">AI17+AJ17</f>
        <v>0</v>
      </c>
      <c r="AS17" s="384">
        <f t="shared" ref="AS17" si="68">AK17+X17</f>
        <v>0</v>
      </c>
      <c r="AV17" s="377">
        <f t="shared" si="13"/>
        <v>0</v>
      </c>
      <c r="AW17" s="378">
        <f t="shared" si="13"/>
        <v>0</v>
      </c>
      <c r="AX17" s="378">
        <f t="shared" si="13"/>
        <v>0</v>
      </c>
      <c r="AY17" s="379">
        <f t="shared" si="13"/>
        <v>0</v>
      </c>
      <c r="AZ17" s="379">
        <f t="shared" si="13"/>
        <v>0</v>
      </c>
      <c r="BA17" s="378">
        <f t="shared" si="13"/>
        <v>0</v>
      </c>
      <c r="BB17" s="378">
        <f t="shared" si="13"/>
        <v>8.4</v>
      </c>
      <c r="BC17" s="379">
        <f t="shared" si="13"/>
        <v>7.7</v>
      </c>
      <c r="BD17" s="379">
        <f t="shared" si="13"/>
        <v>0</v>
      </c>
      <c r="BE17" s="378">
        <f t="shared" si="13"/>
        <v>0</v>
      </c>
      <c r="BF17" s="378">
        <f t="shared" si="13"/>
        <v>0</v>
      </c>
      <c r="BG17" s="379">
        <f t="shared" si="13"/>
        <v>0</v>
      </c>
      <c r="BH17" s="379">
        <f t="shared" si="13"/>
        <v>0</v>
      </c>
      <c r="BI17" s="380">
        <f t="shared" si="14"/>
        <v>0</v>
      </c>
      <c r="BK17" s="381">
        <f t="shared" ref="BK17" si="69">AW17+AX17</f>
        <v>0</v>
      </c>
      <c r="BL17" s="382">
        <f t="shared" ref="BL17" si="70">AY17+AZ17</f>
        <v>0</v>
      </c>
      <c r="BM17" s="383">
        <f t="shared" ref="BM17" si="71">BA17+BB17</f>
        <v>8.4</v>
      </c>
      <c r="BN17" s="382">
        <f t="shared" ref="BN17" si="72">BC17+BD17</f>
        <v>7.7</v>
      </c>
      <c r="BO17" s="383">
        <f t="shared" ref="BO17" si="73">BE17+BF17</f>
        <v>0</v>
      </c>
      <c r="BP17" s="382">
        <f t="shared" ref="BP17" si="74">BG17+BH17</f>
        <v>0</v>
      </c>
      <c r="BQ17" s="384">
        <f t="shared" ref="BQ17" si="75">BI17+AV17</f>
        <v>0</v>
      </c>
      <c r="BS17" s="377">
        <f>IF(T($C17)=T('Typy taboru'!$C$8),IF($J17&gt;0,IF($J17&gt;='Typy taboru'!$F$8,IF($J17&gt;'Typy taboru'!$G$8,IF($J17&gt;'Typy taboru'!$I$8,3,2),1),0)),0)</f>
        <v>0</v>
      </c>
      <c r="BT17" s="388">
        <f>IF(T($L17)=T('Typy taboru'!$C$8),IF($S17&gt;0,IF($S17&gt;='Typy taboru'!$F$8,IF($S17&gt;'Typy taboru'!$G$8,IF($S17&gt;'Typy taboru'!$I$8,3,2),1),0)),0)</f>
        <v>0</v>
      </c>
      <c r="BV17" s="377">
        <f>IF(T($C17)=T('Typy taboru'!$C$9),IF($J17&gt;0,IF($J17&gt;='Typy taboru'!$F$9,IF($J17&gt;'Typy taboru'!$G$9,IF($J17&gt;'Typy taboru'!$I$9,3,2),1),0)),0)</f>
        <v>0</v>
      </c>
      <c r="BW17" s="388">
        <f>IF(T($L17)=T('Typy taboru'!$C$9),IF($S17&gt;0,IF($S17&gt;='Typy taboru'!$F$9,IF($S17&gt;'Typy taboru'!$G$9,IF($S17&gt;'Typy taboru'!$I$9,3,2),1),0)),0)</f>
        <v>0</v>
      </c>
      <c r="BY17" s="377">
        <f>IF(T($C17)=T('Typy taboru'!$C$10),IF($J17&gt;0,IF($J17&gt;='Typy taboru'!$F$10,IF($J17&gt;'Typy taboru'!$G$10,IF($J17&gt;'Typy taboru'!$I$10,3,2),1),0)),0)</f>
        <v>0</v>
      </c>
      <c r="BZ17" s="388">
        <f>IF(T($L17)=T('Typy taboru'!$C$10),IF($S17&gt;0,IF($S17&gt;='Typy taboru'!$F$10,IF($S17&gt;'Typy taboru'!$G$10,IF($S17&gt;'Typy taboru'!$I$10,3,2),1),0)),0)</f>
        <v>0</v>
      </c>
      <c r="CB17" s="377">
        <f>IF(T($C17)=T('Typy taboru'!$C$11),IF($J17&gt;0,IF($J17&gt;='Typy taboru'!$F$11,IF($J17&gt;'Typy taboru'!$G$11,IF($J17&gt;'Typy taboru'!$I$11,3,2),1),0)),0)</f>
        <v>0</v>
      </c>
      <c r="CC17" s="388">
        <f>IF(T($L17)=T('Typy taboru'!$C$11),IF($S17&gt;0,IF($S17&gt;='Typy taboru'!$F$11,IF($S17&gt;'Typy taboru'!$G$11,IF($S17&gt;'Typy taboru'!$I$11,3,2),1),0)),0)</f>
        <v>0</v>
      </c>
      <c r="CE17" s="377">
        <f>IF(T($C17)=T('Typy taboru'!$C$12),IF($J17&gt;0,IF($J17&gt;='Typy taboru'!$F$12,IF($J17&gt;'Typy taboru'!$G$12,IF($J17&gt;'Typy taboru'!$I$12,3,2),1),0)),0)</f>
        <v>0</v>
      </c>
      <c r="CF17" s="388">
        <f>IF(T($L17)=T('Typy taboru'!$C$12),IF($S17&gt;0,IF($S17&gt;='Typy taboru'!$F$12,IF($S17&gt;'Typy taboru'!$G$12,IF($S17&gt;'Typy taboru'!$I$12,3,2),1),0)),0)</f>
        <v>0</v>
      </c>
      <c r="CH17" s="377">
        <f>IF(T($C17)=T('Typy taboru'!$C$13),IF($J17&gt;0,IF($J17&gt;='Typy taboru'!$F$13,IF($J17&gt;'Typy taboru'!$G$13,IF($J17&gt;'Typy taboru'!$I$13,3,2),1),0)),0)</f>
        <v>0</v>
      </c>
      <c r="CI17" s="388">
        <f>IF(T($L17)=T('Typy taboru'!$C$13),IF($S17&gt;0,IF($S17&gt;='Typy taboru'!$F$13,IF($S17&gt;'Typy taboru'!$G$13,IF($S17&gt;'Typy taboru'!$I$13,3,2),1),0)),0)</f>
        <v>0</v>
      </c>
      <c r="CK17" s="377">
        <f>IF(T($C17)=T('Typy taboru'!$C$14),IF($J17&gt;0,IF($J17&gt;='Typy taboru'!$F$14,IF($J17&gt;'Typy taboru'!$G$14,IF($J17&gt;'Typy taboru'!$I$14,3,2),1),0)),0)</f>
        <v>0</v>
      </c>
      <c r="CL17" s="388">
        <f>IF(T($L17)=T('Typy taboru'!$C$14),IF($S17&gt;0,IF($S17&gt;='Typy taboru'!$F$14,IF($S17&gt;'Typy taboru'!$G$14,IF($S17&gt;'Typy taboru'!$I$14,3,2),1),0)),0)</f>
        <v>0</v>
      </c>
      <c r="CN17" s="377">
        <f>IF(T($C17)=T('Typy taboru'!$C$15),IF($J17&gt;0,IF($J17&gt;='Typy taboru'!$F$15,IF($J17&gt;'Typy taboru'!$G$15,IF($J17&gt;'Typy taboru'!$I$15,3,2),1),0)),0)</f>
        <v>0</v>
      </c>
      <c r="CO17" s="388">
        <f>IF(T($L17)=T('Typy taboru'!$C$15),IF($S17&gt;0,IF($S17&gt;='Typy taboru'!$F$15,IF($S17&gt;'Typy taboru'!$G$15,IF($S17&gt;'Typy taboru'!$I$15,3,2),1),0)),0)</f>
        <v>0</v>
      </c>
    </row>
    <row r="18" spans="2:93" ht="24.95" customHeight="1" x14ac:dyDescent="0.2">
      <c r="B18" s="371">
        <v>15.15</v>
      </c>
      <c r="C18" s="393" t="s">
        <v>71</v>
      </c>
      <c r="D18" s="390" t="s">
        <v>237</v>
      </c>
      <c r="E18" s="439">
        <v>8.4</v>
      </c>
      <c r="F18" s="439" t="s">
        <v>23</v>
      </c>
      <c r="G18" s="372">
        <v>47</v>
      </c>
      <c r="H18" s="373">
        <f t="shared" ref="H18" si="76">G18/(N(E18)+N(F18))</f>
        <v>5.5952380952380949</v>
      </c>
      <c r="I18" s="96" t="s">
        <v>183</v>
      </c>
      <c r="J18" s="372">
        <v>46</v>
      </c>
      <c r="K18" s="374">
        <v>15.42</v>
      </c>
      <c r="L18" s="393" t="s">
        <v>71</v>
      </c>
      <c r="M18" s="390" t="s">
        <v>164</v>
      </c>
      <c r="N18" s="439">
        <v>7.7</v>
      </c>
      <c r="O18" s="439" t="s">
        <v>23</v>
      </c>
      <c r="P18" s="372">
        <v>5</v>
      </c>
      <c r="Q18" s="373">
        <f t="shared" ref="Q18" si="77">P18/(N(N18)+N(O18))</f>
        <v>0.64935064935064934</v>
      </c>
      <c r="R18" s="96" t="s">
        <v>191</v>
      </c>
      <c r="S18" s="372">
        <v>5</v>
      </c>
      <c r="T18" s="375">
        <f t="shared" ref="T18" si="78">G18+P18</f>
        <v>52</v>
      </c>
      <c r="U18" s="376">
        <f t="shared" ref="U18" si="79">T18/(N(E18)+N(F18)+N(N18)+N(O18))</f>
        <v>3.2298136645962732</v>
      </c>
      <c r="X18" s="377">
        <f t="shared" si="4"/>
        <v>0</v>
      </c>
      <c r="Y18" s="378">
        <f t="shared" si="4"/>
        <v>0</v>
      </c>
      <c r="Z18" s="378">
        <f t="shared" si="4"/>
        <v>0</v>
      </c>
      <c r="AA18" s="379">
        <f t="shared" si="4"/>
        <v>0</v>
      </c>
      <c r="AB18" s="379">
        <f t="shared" si="4"/>
        <v>0</v>
      </c>
      <c r="AC18" s="378">
        <f t="shared" si="4"/>
        <v>0</v>
      </c>
      <c r="AD18" s="378">
        <f t="shared" si="4"/>
        <v>0</v>
      </c>
      <c r="AE18" s="379">
        <f t="shared" si="4"/>
        <v>47</v>
      </c>
      <c r="AF18" s="379">
        <f t="shared" si="4"/>
        <v>5</v>
      </c>
      <c r="AG18" s="378">
        <f t="shared" si="4"/>
        <v>0</v>
      </c>
      <c r="AH18" s="378">
        <f t="shared" si="4"/>
        <v>0</v>
      </c>
      <c r="AI18" s="379">
        <f t="shared" si="4"/>
        <v>0</v>
      </c>
      <c r="AJ18" s="379">
        <f t="shared" si="4"/>
        <v>0</v>
      </c>
      <c r="AK18" s="380">
        <f t="shared" si="5"/>
        <v>0</v>
      </c>
      <c r="AM18" s="381">
        <f t="shared" ref="AM18" si="80">Y18+Z18</f>
        <v>0</v>
      </c>
      <c r="AN18" s="382">
        <f t="shared" ref="AN18" si="81">AA18+AB18</f>
        <v>0</v>
      </c>
      <c r="AO18" s="383">
        <f t="shared" ref="AO18" si="82">AC18+AD18</f>
        <v>0</v>
      </c>
      <c r="AP18" s="382">
        <f t="shared" ref="AP18" si="83">AE18+AF18</f>
        <v>52</v>
      </c>
      <c r="AQ18" s="383">
        <f t="shared" ref="AQ18" si="84">AG18+AH18</f>
        <v>0</v>
      </c>
      <c r="AR18" s="382">
        <f t="shared" ref="AR18" si="85">AI18+AJ18</f>
        <v>0</v>
      </c>
      <c r="AS18" s="384">
        <f t="shared" ref="AS18" si="86">AK18+X18</f>
        <v>0</v>
      </c>
      <c r="AV18" s="377">
        <f t="shared" si="13"/>
        <v>0</v>
      </c>
      <c r="AW18" s="378">
        <f t="shared" si="13"/>
        <v>0</v>
      </c>
      <c r="AX18" s="378">
        <f t="shared" si="13"/>
        <v>0</v>
      </c>
      <c r="AY18" s="379">
        <f t="shared" si="13"/>
        <v>0</v>
      </c>
      <c r="AZ18" s="379">
        <f t="shared" si="13"/>
        <v>0</v>
      </c>
      <c r="BA18" s="378">
        <f t="shared" si="13"/>
        <v>0</v>
      </c>
      <c r="BB18" s="378">
        <f t="shared" si="13"/>
        <v>0</v>
      </c>
      <c r="BC18" s="379">
        <f t="shared" si="13"/>
        <v>8.4</v>
      </c>
      <c r="BD18" s="379">
        <f t="shared" si="13"/>
        <v>7.7</v>
      </c>
      <c r="BE18" s="378">
        <f t="shared" si="13"/>
        <v>0</v>
      </c>
      <c r="BF18" s="378">
        <f t="shared" si="13"/>
        <v>0</v>
      </c>
      <c r="BG18" s="379">
        <f t="shared" si="13"/>
        <v>0</v>
      </c>
      <c r="BH18" s="379">
        <f t="shared" si="13"/>
        <v>0</v>
      </c>
      <c r="BI18" s="380">
        <f t="shared" si="14"/>
        <v>0</v>
      </c>
      <c r="BK18" s="381">
        <f t="shared" ref="BK18" si="87">AW18+AX18</f>
        <v>0</v>
      </c>
      <c r="BL18" s="382">
        <f t="shared" ref="BL18" si="88">AY18+AZ18</f>
        <v>0</v>
      </c>
      <c r="BM18" s="383">
        <f t="shared" ref="BM18" si="89">BA18+BB18</f>
        <v>0</v>
      </c>
      <c r="BN18" s="382">
        <f t="shared" ref="BN18" si="90">BC18+BD18</f>
        <v>16.100000000000001</v>
      </c>
      <c r="BO18" s="383">
        <f t="shared" ref="BO18" si="91">BE18+BF18</f>
        <v>0</v>
      </c>
      <c r="BP18" s="382">
        <f t="shared" ref="BP18" si="92">BG18+BH18</f>
        <v>0</v>
      </c>
      <c r="BQ18" s="384">
        <f t="shared" ref="BQ18" si="93">BI18+AV18</f>
        <v>0</v>
      </c>
      <c r="BS18" s="377">
        <f>IF(T($C18)=T('Typy taboru'!$C$8),IF($J18&gt;0,IF($J18&gt;='Typy taboru'!$F$8,IF($J18&gt;'Typy taboru'!$G$8,IF($J18&gt;'Typy taboru'!$I$8,3,2),1),0)),0)</f>
        <v>0</v>
      </c>
      <c r="BT18" s="388">
        <f>IF(T($L18)=T('Typy taboru'!$C$8),IF($S18&gt;0,IF($S18&gt;='Typy taboru'!$F$8,IF($S18&gt;'Typy taboru'!$G$8,IF($S18&gt;'Typy taboru'!$I$8,3,2),1),0)),0)</f>
        <v>0</v>
      </c>
      <c r="BV18" s="377">
        <f>IF(T($C18)=T('Typy taboru'!$C$9),IF($J18&gt;0,IF($J18&gt;='Typy taboru'!$F$9,IF($J18&gt;'Typy taboru'!$G$9,IF($J18&gt;'Typy taboru'!$I$9,3,2),1),0)),0)</f>
        <v>0</v>
      </c>
      <c r="BW18" s="388">
        <f>IF(T($L18)=T('Typy taboru'!$C$9),IF($S18&gt;0,IF($S18&gt;='Typy taboru'!$F$9,IF($S18&gt;'Typy taboru'!$G$9,IF($S18&gt;'Typy taboru'!$I$9,3,2),1),0)),0)</f>
        <v>0</v>
      </c>
      <c r="BY18" s="377">
        <f>IF(T($C18)=T('Typy taboru'!$C$10),IF($J18&gt;0,IF($J18&gt;='Typy taboru'!$F$10,IF($J18&gt;'Typy taboru'!$G$10,IF($J18&gt;'Typy taboru'!$I$10,3,2),1),0)),0)</f>
        <v>0</v>
      </c>
      <c r="BZ18" s="388">
        <f>IF(T($L18)=T('Typy taboru'!$C$10),IF($S18&gt;0,IF($S18&gt;='Typy taboru'!$F$10,IF($S18&gt;'Typy taboru'!$G$10,IF($S18&gt;'Typy taboru'!$I$10,3,2),1),0)),0)</f>
        <v>0</v>
      </c>
      <c r="CB18" s="377">
        <f>IF(T($C18)=T('Typy taboru'!$C$11),IF($J18&gt;0,IF($J18&gt;='Typy taboru'!$F$11,IF($J18&gt;'Typy taboru'!$G$11,IF($J18&gt;'Typy taboru'!$I$11,3,2),1),0)),0)</f>
        <v>0</v>
      </c>
      <c r="CC18" s="388">
        <f>IF(T($L18)=T('Typy taboru'!$C$11),IF($S18&gt;0,IF($S18&gt;='Typy taboru'!$F$11,IF($S18&gt;'Typy taboru'!$G$11,IF($S18&gt;'Typy taboru'!$I$11,3,2),1),0)),0)</f>
        <v>0</v>
      </c>
      <c r="CE18" s="377">
        <f>IF(T($C18)=T('Typy taboru'!$C$12),IF($J18&gt;0,IF($J18&gt;='Typy taboru'!$F$12,IF($J18&gt;'Typy taboru'!$G$12,IF($J18&gt;'Typy taboru'!$I$12,3,2),1),0)),0)</f>
        <v>0</v>
      </c>
      <c r="CF18" s="388">
        <f>IF(T($L18)=T('Typy taboru'!$C$12),IF($S18&gt;0,IF($S18&gt;='Typy taboru'!$F$12,IF($S18&gt;'Typy taboru'!$G$12,IF($S18&gt;'Typy taboru'!$I$12,3,2),1),0)),0)</f>
        <v>0</v>
      </c>
      <c r="CH18" s="377">
        <f>IF(T($C18)=T('Typy taboru'!$C$13),IF($J18&gt;0,IF($J18&gt;='Typy taboru'!$F$13,IF($J18&gt;'Typy taboru'!$G$13,IF($J18&gt;'Typy taboru'!$I$13,3,2),1),0)),0)</f>
        <v>0</v>
      </c>
      <c r="CI18" s="388">
        <f>IF(T($L18)=T('Typy taboru'!$C$13),IF($S18&gt;0,IF($S18&gt;='Typy taboru'!$F$13,IF($S18&gt;'Typy taboru'!$G$13,IF($S18&gt;'Typy taboru'!$I$13,3,2),1),0)),0)</f>
        <v>0</v>
      </c>
      <c r="CK18" s="377">
        <f>IF(T($C18)=T('Typy taboru'!$C$14),IF($J18&gt;0,IF($J18&gt;='Typy taboru'!$F$14,IF($J18&gt;'Typy taboru'!$G$14,IF($J18&gt;'Typy taboru'!$I$14,3,2),1),0)),0)</f>
        <v>0</v>
      </c>
      <c r="CL18" s="388">
        <f>IF(T($L18)=T('Typy taboru'!$C$14),IF($S18&gt;0,IF($S18&gt;='Typy taboru'!$F$14,IF($S18&gt;'Typy taboru'!$G$14,IF($S18&gt;'Typy taboru'!$I$14,3,2),1),0)),0)</f>
        <v>0</v>
      </c>
      <c r="CN18" s="377">
        <f>IF(T($C18)=T('Typy taboru'!$C$15),IF($J18&gt;0,IF($J18&gt;='Typy taboru'!$F$15,IF($J18&gt;'Typy taboru'!$G$15,IF($J18&gt;'Typy taboru'!$I$15,3,2),1),0)),0)</f>
        <v>0</v>
      </c>
      <c r="CO18" s="388">
        <f>IF(T($L18)=T('Typy taboru'!$C$15),IF($S18&gt;0,IF($S18&gt;='Typy taboru'!$F$15,IF($S18&gt;'Typy taboru'!$G$15,IF($S18&gt;'Typy taboru'!$I$15,3,2),1),0)),0)</f>
        <v>0</v>
      </c>
    </row>
    <row r="19" spans="2:93" ht="24.95" customHeight="1" x14ac:dyDescent="0.2">
      <c r="B19" s="371">
        <v>16.22</v>
      </c>
      <c r="C19" s="393" t="s">
        <v>71</v>
      </c>
      <c r="D19" s="390" t="s">
        <v>236</v>
      </c>
      <c r="E19" s="439">
        <v>7.5</v>
      </c>
      <c r="F19" s="439" t="s">
        <v>23</v>
      </c>
      <c r="G19" s="372">
        <v>9</v>
      </c>
      <c r="H19" s="373">
        <f t="shared" ref="H19" si="94">G19/(N(E19)+N(F19))</f>
        <v>1.2</v>
      </c>
      <c r="I19" s="96" t="s">
        <v>181</v>
      </c>
      <c r="J19" s="372">
        <v>8</v>
      </c>
      <c r="K19" s="374">
        <v>16.45</v>
      </c>
      <c r="L19" s="393" t="s">
        <v>71</v>
      </c>
      <c r="M19" s="390" t="s">
        <v>164</v>
      </c>
      <c r="N19" s="439">
        <v>7.7</v>
      </c>
      <c r="O19" s="439" t="s">
        <v>23</v>
      </c>
      <c r="P19" s="372">
        <v>6</v>
      </c>
      <c r="Q19" s="373">
        <f t="shared" ref="Q19" si="95">P19/(N(N19)+N(O19))</f>
        <v>0.77922077922077926</v>
      </c>
      <c r="R19" s="96" t="s">
        <v>189</v>
      </c>
      <c r="S19" s="372">
        <v>5</v>
      </c>
      <c r="T19" s="375">
        <f t="shared" ref="T19" si="96">G19+P19</f>
        <v>15</v>
      </c>
      <c r="U19" s="376">
        <f t="shared" ref="U19" si="97">T19/(N(E19)+N(F19)+N(N19)+N(O19))</f>
        <v>0.98684210526315796</v>
      </c>
      <c r="X19" s="377">
        <f t="shared" si="4"/>
        <v>0</v>
      </c>
      <c r="Y19" s="378">
        <f t="shared" si="4"/>
        <v>0</v>
      </c>
      <c r="Z19" s="378">
        <f t="shared" si="4"/>
        <v>0</v>
      </c>
      <c r="AA19" s="379">
        <f t="shared" si="4"/>
        <v>0</v>
      </c>
      <c r="AB19" s="379">
        <f t="shared" si="4"/>
        <v>0</v>
      </c>
      <c r="AC19" s="378">
        <f t="shared" si="4"/>
        <v>0</v>
      </c>
      <c r="AD19" s="378">
        <f t="shared" si="4"/>
        <v>0</v>
      </c>
      <c r="AE19" s="379">
        <f t="shared" si="4"/>
        <v>0</v>
      </c>
      <c r="AF19" s="379">
        <f t="shared" si="4"/>
        <v>15</v>
      </c>
      <c r="AG19" s="378">
        <f t="shared" si="4"/>
        <v>0</v>
      </c>
      <c r="AH19" s="378">
        <f t="shared" si="4"/>
        <v>0</v>
      </c>
      <c r="AI19" s="379">
        <f t="shared" si="4"/>
        <v>0</v>
      </c>
      <c r="AJ19" s="379">
        <f t="shared" si="4"/>
        <v>0</v>
      </c>
      <c r="AK19" s="380">
        <f t="shared" si="5"/>
        <v>0</v>
      </c>
      <c r="AM19" s="381">
        <f t="shared" ref="AM19" si="98">Y19+Z19</f>
        <v>0</v>
      </c>
      <c r="AN19" s="382">
        <f t="shared" ref="AN19" si="99">AA19+AB19</f>
        <v>0</v>
      </c>
      <c r="AO19" s="383">
        <f t="shared" ref="AO19" si="100">AC19+AD19</f>
        <v>0</v>
      </c>
      <c r="AP19" s="382">
        <f t="shared" ref="AP19" si="101">AE19+AF19</f>
        <v>15</v>
      </c>
      <c r="AQ19" s="383">
        <f t="shared" ref="AQ19" si="102">AG19+AH19</f>
        <v>0</v>
      </c>
      <c r="AR19" s="382">
        <f t="shared" ref="AR19" si="103">AI19+AJ19</f>
        <v>0</v>
      </c>
      <c r="AS19" s="384">
        <f t="shared" ref="AS19" si="104">AK19+X19</f>
        <v>0</v>
      </c>
      <c r="AV19" s="377">
        <f t="shared" si="13"/>
        <v>0</v>
      </c>
      <c r="AW19" s="378">
        <f t="shared" si="13"/>
        <v>0</v>
      </c>
      <c r="AX19" s="378">
        <f t="shared" si="13"/>
        <v>0</v>
      </c>
      <c r="AY19" s="379">
        <f t="shared" si="13"/>
        <v>0</v>
      </c>
      <c r="AZ19" s="379">
        <f t="shared" si="13"/>
        <v>0</v>
      </c>
      <c r="BA19" s="378">
        <f t="shared" si="13"/>
        <v>0</v>
      </c>
      <c r="BB19" s="378">
        <f t="shared" si="13"/>
        <v>0</v>
      </c>
      <c r="BC19" s="379">
        <f t="shared" si="13"/>
        <v>0</v>
      </c>
      <c r="BD19" s="379">
        <f t="shared" si="13"/>
        <v>15.2</v>
      </c>
      <c r="BE19" s="378">
        <f t="shared" si="13"/>
        <v>0</v>
      </c>
      <c r="BF19" s="378">
        <f t="shared" si="13"/>
        <v>0</v>
      </c>
      <c r="BG19" s="379">
        <f t="shared" si="13"/>
        <v>0</v>
      </c>
      <c r="BH19" s="379">
        <f t="shared" si="13"/>
        <v>0</v>
      </c>
      <c r="BI19" s="380">
        <f t="shared" si="14"/>
        <v>0</v>
      </c>
      <c r="BK19" s="381">
        <f t="shared" ref="BK19" si="105">AW19+AX19</f>
        <v>0</v>
      </c>
      <c r="BL19" s="382">
        <f t="shared" ref="BL19" si="106">AY19+AZ19</f>
        <v>0</v>
      </c>
      <c r="BM19" s="383">
        <f t="shared" ref="BM19" si="107">BA19+BB19</f>
        <v>0</v>
      </c>
      <c r="BN19" s="382">
        <f t="shared" ref="BN19" si="108">BC19+BD19</f>
        <v>15.2</v>
      </c>
      <c r="BO19" s="383">
        <f t="shared" ref="BO19" si="109">BE19+BF19</f>
        <v>0</v>
      </c>
      <c r="BP19" s="382">
        <f t="shared" ref="BP19" si="110">BG19+BH19</f>
        <v>0</v>
      </c>
      <c r="BQ19" s="384">
        <f t="shared" ref="BQ19" si="111">BI19+AV19</f>
        <v>0</v>
      </c>
      <c r="BS19" s="377">
        <f>IF(T($C19)=T('Typy taboru'!$C$8),IF($J19&gt;0,IF($J19&gt;='Typy taboru'!$F$8,IF($J19&gt;'Typy taboru'!$G$8,IF($J19&gt;'Typy taboru'!$I$8,3,2),1),0)),0)</f>
        <v>0</v>
      </c>
      <c r="BT19" s="388">
        <f>IF(T($L19)=T('Typy taboru'!$C$8),IF($S19&gt;0,IF($S19&gt;='Typy taboru'!$F$8,IF($S19&gt;'Typy taboru'!$G$8,IF($S19&gt;'Typy taboru'!$I$8,3,2),1),0)),0)</f>
        <v>0</v>
      </c>
      <c r="BV19" s="377">
        <f>IF(T($C19)=T('Typy taboru'!$C$9),IF($J19&gt;0,IF($J19&gt;='Typy taboru'!$F$9,IF($J19&gt;'Typy taboru'!$G$9,IF($J19&gt;'Typy taboru'!$I$9,3,2),1),0)),0)</f>
        <v>0</v>
      </c>
      <c r="BW19" s="388">
        <f>IF(T($L19)=T('Typy taboru'!$C$9),IF($S19&gt;0,IF($S19&gt;='Typy taboru'!$F$9,IF($S19&gt;'Typy taboru'!$G$9,IF($S19&gt;'Typy taboru'!$I$9,3,2),1),0)),0)</f>
        <v>0</v>
      </c>
      <c r="BY19" s="377">
        <f>IF(T($C19)=T('Typy taboru'!$C$10),IF($J19&gt;0,IF($J19&gt;='Typy taboru'!$F$10,IF($J19&gt;'Typy taboru'!$G$10,IF($J19&gt;'Typy taboru'!$I$10,3,2),1),0)),0)</f>
        <v>0</v>
      </c>
      <c r="BZ19" s="388">
        <f>IF(T($L19)=T('Typy taboru'!$C$10),IF($S19&gt;0,IF($S19&gt;='Typy taboru'!$F$10,IF($S19&gt;'Typy taboru'!$G$10,IF($S19&gt;'Typy taboru'!$I$10,3,2),1),0)),0)</f>
        <v>0</v>
      </c>
      <c r="CB19" s="377">
        <f>IF(T($C19)=T('Typy taboru'!$C$11),IF($J19&gt;0,IF($J19&gt;='Typy taboru'!$F$11,IF($J19&gt;'Typy taboru'!$G$11,IF($J19&gt;'Typy taboru'!$I$11,3,2),1),0)),0)</f>
        <v>0</v>
      </c>
      <c r="CC19" s="388">
        <f>IF(T($L19)=T('Typy taboru'!$C$11),IF($S19&gt;0,IF($S19&gt;='Typy taboru'!$F$11,IF($S19&gt;'Typy taboru'!$G$11,IF($S19&gt;'Typy taboru'!$I$11,3,2),1),0)),0)</f>
        <v>0</v>
      </c>
      <c r="CE19" s="377">
        <f>IF(T($C19)=T('Typy taboru'!$C$12),IF($J19&gt;0,IF($J19&gt;='Typy taboru'!$F$12,IF($J19&gt;'Typy taboru'!$G$12,IF($J19&gt;'Typy taboru'!$I$12,3,2),1),0)),0)</f>
        <v>0</v>
      </c>
      <c r="CF19" s="388">
        <f>IF(T($L19)=T('Typy taboru'!$C$12),IF($S19&gt;0,IF($S19&gt;='Typy taboru'!$F$12,IF($S19&gt;'Typy taboru'!$G$12,IF($S19&gt;'Typy taboru'!$I$12,3,2),1),0)),0)</f>
        <v>0</v>
      </c>
      <c r="CH19" s="377">
        <f>IF(T($C19)=T('Typy taboru'!$C$13),IF($J19&gt;0,IF($J19&gt;='Typy taboru'!$F$13,IF($J19&gt;'Typy taboru'!$G$13,IF($J19&gt;'Typy taboru'!$I$13,3,2),1),0)),0)</f>
        <v>0</v>
      </c>
      <c r="CI19" s="388">
        <f>IF(T($L19)=T('Typy taboru'!$C$13),IF($S19&gt;0,IF($S19&gt;='Typy taboru'!$F$13,IF($S19&gt;'Typy taboru'!$G$13,IF($S19&gt;'Typy taboru'!$I$13,3,2),1),0)),0)</f>
        <v>0</v>
      </c>
      <c r="CK19" s="377">
        <f>IF(T($C19)=T('Typy taboru'!$C$14),IF($J19&gt;0,IF($J19&gt;='Typy taboru'!$F$14,IF($J19&gt;'Typy taboru'!$G$14,IF($J19&gt;'Typy taboru'!$I$14,3,2),1),0)),0)</f>
        <v>0</v>
      </c>
      <c r="CL19" s="388">
        <f>IF(T($L19)=T('Typy taboru'!$C$14),IF($S19&gt;0,IF($S19&gt;='Typy taboru'!$F$14,IF($S19&gt;'Typy taboru'!$G$14,IF($S19&gt;'Typy taboru'!$I$14,3,2),1),0)),0)</f>
        <v>0</v>
      </c>
      <c r="CN19" s="377">
        <f>IF(T($C19)=T('Typy taboru'!$C$15),IF($J19&gt;0,IF($J19&gt;='Typy taboru'!$F$15,IF($J19&gt;'Typy taboru'!$G$15,IF($J19&gt;'Typy taboru'!$I$15,3,2),1),0)),0)</f>
        <v>0</v>
      </c>
      <c r="CO19" s="388">
        <f>IF(T($L19)=T('Typy taboru'!$C$15),IF($S19&gt;0,IF($S19&gt;='Typy taboru'!$F$15,IF($S19&gt;'Typy taboru'!$G$15,IF($S19&gt;'Typy taboru'!$I$15,3,2),1),0)),0)</f>
        <v>0</v>
      </c>
    </row>
    <row r="20" spans="2:93" ht="24.95" customHeight="1" x14ac:dyDescent="0.2">
      <c r="B20" s="371">
        <v>18.059999999999999</v>
      </c>
      <c r="C20" s="393" t="s">
        <v>82</v>
      </c>
      <c r="D20" s="390" t="s">
        <v>236</v>
      </c>
      <c r="E20" s="439">
        <v>7.5</v>
      </c>
      <c r="F20" s="439" t="s">
        <v>23</v>
      </c>
      <c r="G20" s="372">
        <v>8</v>
      </c>
      <c r="H20" s="373">
        <f t="shared" si="0"/>
        <v>1.0666666666666667</v>
      </c>
      <c r="I20" s="96" t="s">
        <v>183</v>
      </c>
      <c r="J20" s="372">
        <v>7</v>
      </c>
      <c r="K20" s="374">
        <v>18.3</v>
      </c>
      <c r="L20" s="393" t="s">
        <v>82</v>
      </c>
      <c r="M20" s="390" t="s">
        <v>164</v>
      </c>
      <c r="N20" s="439">
        <v>7.7</v>
      </c>
      <c r="O20" s="439" t="s">
        <v>23</v>
      </c>
      <c r="P20" s="372">
        <v>10</v>
      </c>
      <c r="Q20" s="373">
        <f t="shared" si="1"/>
        <v>1.2987012987012987</v>
      </c>
      <c r="R20" s="96" t="s">
        <v>191</v>
      </c>
      <c r="S20" s="372">
        <v>9</v>
      </c>
      <c r="T20" s="375">
        <f t="shared" si="2"/>
        <v>18</v>
      </c>
      <c r="U20" s="376">
        <f t="shared" si="3"/>
        <v>1.1842105263157896</v>
      </c>
      <c r="X20" s="377">
        <f t="shared" si="4"/>
        <v>0</v>
      </c>
      <c r="Y20" s="378">
        <f t="shared" si="4"/>
        <v>0</v>
      </c>
      <c r="Z20" s="378">
        <f t="shared" si="4"/>
        <v>0</v>
      </c>
      <c r="AA20" s="379">
        <f t="shared" si="4"/>
        <v>0</v>
      </c>
      <c r="AB20" s="379">
        <f t="shared" si="4"/>
        <v>0</v>
      </c>
      <c r="AC20" s="378">
        <f t="shared" si="4"/>
        <v>0</v>
      </c>
      <c r="AD20" s="378">
        <f t="shared" si="4"/>
        <v>0</v>
      </c>
      <c r="AE20" s="379">
        <f t="shared" si="4"/>
        <v>0</v>
      </c>
      <c r="AF20" s="379">
        <f t="shared" si="4"/>
        <v>0</v>
      </c>
      <c r="AG20" s="378">
        <f t="shared" si="4"/>
        <v>18</v>
      </c>
      <c r="AH20" s="378">
        <f t="shared" si="4"/>
        <v>0</v>
      </c>
      <c r="AI20" s="379">
        <f t="shared" si="4"/>
        <v>0</v>
      </c>
      <c r="AJ20" s="379">
        <f t="shared" si="4"/>
        <v>0</v>
      </c>
      <c r="AK20" s="380">
        <f t="shared" si="5"/>
        <v>0</v>
      </c>
      <c r="AM20" s="381">
        <f t="shared" si="6"/>
        <v>0</v>
      </c>
      <c r="AN20" s="382">
        <f t="shared" si="7"/>
        <v>0</v>
      </c>
      <c r="AO20" s="383">
        <f t="shared" si="8"/>
        <v>0</v>
      </c>
      <c r="AP20" s="382">
        <f t="shared" si="9"/>
        <v>0</v>
      </c>
      <c r="AQ20" s="383">
        <f t="shared" si="10"/>
        <v>18</v>
      </c>
      <c r="AR20" s="382">
        <f t="shared" si="11"/>
        <v>0</v>
      </c>
      <c r="AS20" s="384">
        <f t="shared" si="12"/>
        <v>0</v>
      </c>
      <c r="AV20" s="377">
        <f t="shared" si="13"/>
        <v>0</v>
      </c>
      <c r="AW20" s="378">
        <f t="shared" si="13"/>
        <v>0</v>
      </c>
      <c r="AX20" s="378">
        <f t="shared" si="13"/>
        <v>0</v>
      </c>
      <c r="AY20" s="379">
        <f t="shared" si="13"/>
        <v>0</v>
      </c>
      <c r="AZ20" s="379">
        <f t="shared" si="13"/>
        <v>0</v>
      </c>
      <c r="BA20" s="378">
        <f t="shared" si="13"/>
        <v>0</v>
      </c>
      <c r="BB20" s="378">
        <f t="shared" si="13"/>
        <v>0</v>
      </c>
      <c r="BC20" s="379">
        <f t="shared" si="13"/>
        <v>0</v>
      </c>
      <c r="BD20" s="379">
        <f t="shared" si="13"/>
        <v>0</v>
      </c>
      <c r="BE20" s="378">
        <f t="shared" si="13"/>
        <v>15.2</v>
      </c>
      <c r="BF20" s="378">
        <f t="shared" si="13"/>
        <v>0</v>
      </c>
      <c r="BG20" s="379">
        <f t="shared" si="13"/>
        <v>0</v>
      </c>
      <c r="BH20" s="379">
        <f t="shared" si="13"/>
        <v>0</v>
      </c>
      <c r="BI20" s="380">
        <f t="shared" si="14"/>
        <v>0</v>
      </c>
      <c r="BK20" s="381">
        <f t="shared" si="15"/>
        <v>0</v>
      </c>
      <c r="BL20" s="382">
        <f t="shared" si="16"/>
        <v>0</v>
      </c>
      <c r="BM20" s="383">
        <f t="shared" si="17"/>
        <v>0</v>
      </c>
      <c r="BN20" s="382">
        <f t="shared" si="18"/>
        <v>0</v>
      </c>
      <c r="BO20" s="383">
        <f t="shared" si="19"/>
        <v>15.2</v>
      </c>
      <c r="BP20" s="382">
        <f t="shared" si="20"/>
        <v>0</v>
      </c>
      <c r="BQ20" s="384">
        <f t="shared" si="21"/>
        <v>0</v>
      </c>
      <c r="BS20" s="377">
        <f>IF(T($C20)=T('Typy taboru'!$C$8),IF($J20&gt;0,IF($J20&gt;='Typy taboru'!$F$8,IF($J20&gt;'Typy taboru'!$G$8,IF($J20&gt;'Typy taboru'!$I$8,3,2),1),0)),0)</f>
        <v>0</v>
      </c>
      <c r="BT20" s="388">
        <f>IF(T($L20)=T('Typy taboru'!$C$8),IF($S20&gt;0,IF($S20&gt;='Typy taboru'!$F$8,IF($S20&gt;'Typy taboru'!$G$8,IF($S20&gt;'Typy taboru'!$I$8,3,2),1),0)),0)</f>
        <v>0</v>
      </c>
      <c r="BV20" s="377">
        <f>IF(T($C20)=T('Typy taboru'!$C$9),IF($J20&gt;0,IF($J20&gt;='Typy taboru'!$F$9,IF($J20&gt;'Typy taboru'!$G$9,IF($J20&gt;'Typy taboru'!$I$9,3,2),1),0)),0)</f>
        <v>0</v>
      </c>
      <c r="BW20" s="388">
        <f>IF(T($L20)=T('Typy taboru'!$C$9),IF($S20&gt;0,IF($S20&gt;='Typy taboru'!$F$9,IF($S20&gt;'Typy taboru'!$G$9,IF($S20&gt;'Typy taboru'!$I$9,3,2),1),0)),0)</f>
        <v>0</v>
      </c>
      <c r="BY20" s="377">
        <f>IF(T($C20)=T('Typy taboru'!$C$10),IF($J20&gt;0,IF($J20&gt;='Typy taboru'!$F$10,IF($J20&gt;'Typy taboru'!$G$10,IF($J20&gt;'Typy taboru'!$I$10,3,2),1),0)),0)</f>
        <v>0</v>
      </c>
      <c r="BZ20" s="388">
        <f>IF(T($L20)=T('Typy taboru'!$C$10),IF($S20&gt;0,IF($S20&gt;='Typy taboru'!$F$10,IF($S20&gt;'Typy taboru'!$G$10,IF($S20&gt;'Typy taboru'!$I$10,3,2),1),0)),0)</f>
        <v>0</v>
      </c>
      <c r="CB20" s="377">
        <f>IF(T($C20)=T('Typy taboru'!$C$11),IF($J20&gt;0,IF($J20&gt;='Typy taboru'!$F$11,IF($J20&gt;'Typy taboru'!$G$11,IF($J20&gt;'Typy taboru'!$I$11,3,2),1),0)),0)</f>
        <v>0</v>
      </c>
      <c r="CC20" s="388">
        <f>IF(T($L20)=T('Typy taboru'!$C$11),IF($S20&gt;0,IF($S20&gt;='Typy taboru'!$F$11,IF($S20&gt;'Typy taboru'!$G$11,IF($S20&gt;'Typy taboru'!$I$11,3,2),1),0)),0)</f>
        <v>0</v>
      </c>
      <c r="CE20" s="377">
        <f>IF(T($C20)=T('Typy taboru'!$C$12),IF($J20&gt;0,IF($J20&gt;='Typy taboru'!$F$12,IF($J20&gt;'Typy taboru'!$G$12,IF($J20&gt;'Typy taboru'!$I$12,3,2),1),0)),0)</f>
        <v>0</v>
      </c>
      <c r="CF20" s="388">
        <f>IF(T($L20)=T('Typy taboru'!$C$12),IF($S20&gt;0,IF($S20&gt;='Typy taboru'!$F$12,IF($S20&gt;'Typy taboru'!$G$12,IF($S20&gt;'Typy taboru'!$I$12,3,2),1),0)),0)</f>
        <v>0</v>
      </c>
      <c r="CH20" s="377">
        <f>IF(T($C20)=T('Typy taboru'!$C$13),IF($J20&gt;0,IF($J20&gt;='Typy taboru'!$F$13,IF($J20&gt;'Typy taboru'!$G$13,IF($J20&gt;'Typy taboru'!$I$13,3,2),1),0)),0)</f>
        <v>0</v>
      </c>
      <c r="CI20" s="388">
        <f>IF(T($L20)=T('Typy taboru'!$C$13),IF($S20&gt;0,IF($S20&gt;='Typy taboru'!$F$13,IF($S20&gt;'Typy taboru'!$G$13,IF($S20&gt;'Typy taboru'!$I$13,3,2),1),0)),0)</f>
        <v>0</v>
      </c>
      <c r="CK20" s="377">
        <f>IF(T($C20)=T('Typy taboru'!$C$14),IF($J20&gt;0,IF($J20&gt;='Typy taboru'!$F$14,IF($J20&gt;'Typy taboru'!$G$14,IF($J20&gt;'Typy taboru'!$I$14,3,2),1),0)),0)</f>
        <v>0</v>
      </c>
      <c r="CL20" s="388">
        <f>IF(T($L20)=T('Typy taboru'!$C$14),IF($S20&gt;0,IF($S20&gt;='Typy taboru'!$F$14,IF($S20&gt;'Typy taboru'!$G$14,IF($S20&gt;'Typy taboru'!$I$14,3,2),1),0)),0)</f>
        <v>0</v>
      </c>
      <c r="CN20" s="377">
        <f>IF(T($C20)=T('Typy taboru'!$C$15),IF($J20&gt;0,IF($J20&gt;='Typy taboru'!$F$15,IF($J20&gt;'Typy taboru'!$G$15,IF($J20&gt;'Typy taboru'!$I$15,3,2),1),0)),0)</f>
        <v>0</v>
      </c>
      <c r="CO20" s="388">
        <f>IF(T($L20)=T('Typy taboru'!$C$15),IF($S20&gt;0,IF($S20&gt;='Typy taboru'!$F$15,IF($S20&gt;'Typy taboru'!$G$15,IF($S20&gt;'Typy taboru'!$I$15,3,2),1),0)),0)</f>
        <v>0</v>
      </c>
    </row>
    <row r="21" spans="2:93" ht="24.95" customHeight="1" thickBot="1" x14ac:dyDescent="0.25">
      <c r="B21" s="385">
        <v>20.260000000000002</v>
      </c>
      <c r="C21" s="394" t="s">
        <v>82</v>
      </c>
      <c r="D21" s="390" t="s">
        <v>236</v>
      </c>
      <c r="E21" s="439">
        <v>7.5</v>
      </c>
      <c r="F21" s="439" t="s">
        <v>23</v>
      </c>
      <c r="G21" s="367">
        <v>2</v>
      </c>
      <c r="H21" s="373">
        <f t="shared" si="0"/>
        <v>0.26666666666666666</v>
      </c>
      <c r="I21" s="108" t="s">
        <v>238</v>
      </c>
      <c r="J21" s="367">
        <v>2</v>
      </c>
      <c r="K21" s="387">
        <v>21</v>
      </c>
      <c r="L21" s="394" t="s">
        <v>82</v>
      </c>
      <c r="M21" s="390" t="s">
        <v>164</v>
      </c>
      <c r="N21" s="439">
        <v>7.7</v>
      </c>
      <c r="O21" s="439" t="s">
        <v>23</v>
      </c>
      <c r="P21" s="367">
        <v>4</v>
      </c>
      <c r="Q21" s="373">
        <f t="shared" si="1"/>
        <v>0.51948051948051943</v>
      </c>
      <c r="R21" s="108" t="s">
        <v>240</v>
      </c>
      <c r="S21" s="367">
        <v>2</v>
      </c>
      <c r="T21" s="109">
        <f t="shared" si="2"/>
        <v>6</v>
      </c>
      <c r="U21" s="110">
        <f t="shared" si="3"/>
        <v>0.39473684210526316</v>
      </c>
      <c r="V21" s="248" t="s">
        <v>67</v>
      </c>
      <c r="W21" s="249" t="s">
        <v>66</v>
      </c>
      <c r="X21" s="111">
        <f t="shared" si="4"/>
        <v>0</v>
      </c>
      <c r="Y21" s="112">
        <f t="shared" si="4"/>
        <v>0</v>
      </c>
      <c r="Z21" s="112">
        <f t="shared" si="4"/>
        <v>0</v>
      </c>
      <c r="AA21" s="113">
        <f t="shared" si="4"/>
        <v>0</v>
      </c>
      <c r="AB21" s="113">
        <f t="shared" si="4"/>
        <v>0</v>
      </c>
      <c r="AC21" s="112">
        <f t="shared" si="4"/>
        <v>0</v>
      </c>
      <c r="AD21" s="112">
        <f t="shared" si="4"/>
        <v>0</v>
      </c>
      <c r="AE21" s="113">
        <f t="shared" si="4"/>
        <v>0</v>
      </c>
      <c r="AF21" s="113">
        <f t="shared" si="4"/>
        <v>0</v>
      </c>
      <c r="AG21" s="112">
        <f t="shared" si="4"/>
        <v>0</v>
      </c>
      <c r="AH21" s="112">
        <f t="shared" si="4"/>
        <v>0</v>
      </c>
      <c r="AI21" s="113">
        <f t="shared" si="4"/>
        <v>6</v>
      </c>
      <c r="AJ21" s="113">
        <f t="shared" si="4"/>
        <v>0</v>
      </c>
      <c r="AK21" s="114">
        <f t="shared" si="5"/>
        <v>0</v>
      </c>
      <c r="AM21" s="115">
        <f t="shared" si="6"/>
        <v>0</v>
      </c>
      <c r="AN21" s="116">
        <f t="shared" si="7"/>
        <v>0</v>
      </c>
      <c r="AO21" s="117">
        <f t="shared" si="8"/>
        <v>0</v>
      </c>
      <c r="AP21" s="116">
        <f t="shared" si="9"/>
        <v>0</v>
      </c>
      <c r="AQ21" s="117">
        <f t="shared" si="10"/>
        <v>0</v>
      </c>
      <c r="AR21" s="116">
        <f t="shared" si="11"/>
        <v>6</v>
      </c>
      <c r="AS21" s="118">
        <f t="shared" si="12"/>
        <v>0</v>
      </c>
      <c r="AV21" s="111">
        <f t="shared" si="13"/>
        <v>0</v>
      </c>
      <c r="AW21" s="112">
        <f t="shared" si="13"/>
        <v>0</v>
      </c>
      <c r="AX21" s="112">
        <f t="shared" si="13"/>
        <v>0</v>
      </c>
      <c r="AY21" s="113">
        <f t="shared" si="13"/>
        <v>0</v>
      </c>
      <c r="AZ21" s="113">
        <f t="shared" si="13"/>
        <v>0</v>
      </c>
      <c r="BA21" s="112">
        <f t="shared" si="13"/>
        <v>0</v>
      </c>
      <c r="BB21" s="112">
        <f t="shared" si="13"/>
        <v>0</v>
      </c>
      <c r="BC21" s="113">
        <f t="shared" si="13"/>
        <v>0</v>
      </c>
      <c r="BD21" s="113">
        <f t="shared" si="13"/>
        <v>0</v>
      </c>
      <c r="BE21" s="112">
        <f t="shared" si="13"/>
        <v>0</v>
      </c>
      <c r="BF21" s="112">
        <f t="shared" si="13"/>
        <v>0</v>
      </c>
      <c r="BG21" s="113">
        <f t="shared" si="13"/>
        <v>15.2</v>
      </c>
      <c r="BH21" s="113">
        <f t="shared" si="13"/>
        <v>0</v>
      </c>
      <c r="BI21" s="114">
        <f t="shared" si="14"/>
        <v>0</v>
      </c>
      <c r="BK21" s="115">
        <f t="shared" si="15"/>
        <v>0</v>
      </c>
      <c r="BL21" s="116">
        <f t="shared" si="16"/>
        <v>0</v>
      </c>
      <c r="BM21" s="117">
        <f t="shared" si="17"/>
        <v>0</v>
      </c>
      <c r="BN21" s="116">
        <f t="shared" si="18"/>
        <v>0</v>
      </c>
      <c r="BO21" s="117">
        <f t="shared" si="19"/>
        <v>0</v>
      </c>
      <c r="BP21" s="116">
        <f t="shared" si="20"/>
        <v>15.2</v>
      </c>
      <c r="BQ21" s="118">
        <f t="shared" si="21"/>
        <v>0</v>
      </c>
      <c r="BS21" s="111">
        <f>IF(T($C21)=T('Typy taboru'!$C$8),IF($J21&gt;0,IF($J21&gt;='Typy taboru'!$F$8,IF($J21&gt;'Typy taboru'!$G$8,IF($J21&gt;'Typy taboru'!$I$8,3,2),1),0)),0)</f>
        <v>0</v>
      </c>
      <c r="BT21" s="233">
        <f>IF(T($L21)=T('Typy taboru'!$C$8),IF($S21&gt;0,IF($S21&gt;='Typy taboru'!$F$8,IF($S21&gt;'Typy taboru'!$G$8,IF($S21&gt;'Typy taboru'!$I$8,3,2),1),0)),0)</f>
        <v>0</v>
      </c>
      <c r="BV21" s="111">
        <f>IF(T($C21)=T('Typy taboru'!$C$9),IF($J21&gt;0,IF($J21&gt;='Typy taboru'!$F$9,IF($J21&gt;'Typy taboru'!$G$9,IF($J21&gt;'Typy taboru'!$I$9,3,2),1),0)),0)</f>
        <v>0</v>
      </c>
      <c r="BW21" s="233">
        <f>IF(T($L21)=T('Typy taboru'!$C$9),IF($S21&gt;0,IF($S21&gt;='Typy taboru'!$F$9,IF($S21&gt;'Typy taboru'!$G$9,IF($S21&gt;'Typy taboru'!$I$9,3,2),1),0)),0)</f>
        <v>0</v>
      </c>
      <c r="BY21" s="111">
        <f>IF(T($C21)=T('Typy taboru'!$C$10),IF($J21&gt;0,IF($J21&gt;='Typy taboru'!$F$10,IF($J21&gt;'Typy taboru'!$G$10,IF($J21&gt;'Typy taboru'!$I$10,3,2),1),0)),0)</f>
        <v>0</v>
      </c>
      <c r="BZ21" s="233">
        <f>IF(T($L21)=T('Typy taboru'!$C$10),IF($S21&gt;0,IF($S21&gt;='Typy taboru'!$F$10,IF($S21&gt;'Typy taboru'!$G$10,IF($S21&gt;'Typy taboru'!$I$10,3,2),1),0)),0)</f>
        <v>0</v>
      </c>
      <c r="CB21" s="111">
        <f>IF(T($C21)=T('Typy taboru'!$C$11),IF($J21&gt;0,IF($J21&gt;='Typy taboru'!$F$11,IF($J21&gt;'Typy taboru'!$G$11,IF($J21&gt;'Typy taboru'!$I$11,3,2),1),0)),0)</f>
        <v>0</v>
      </c>
      <c r="CC21" s="233">
        <f>IF(T($L21)=T('Typy taboru'!$C$11),IF($S21&gt;0,IF($S21&gt;='Typy taboru'!$F$11,IF($S21&gt;'Typy taboru'!$G$11,IF($S21&gt;'Typy taboru'!$I$11,3,2),1),0)),0)</f>
        <v>0</v>
      </c>
      <c r="CE21" s="111">
        <f>IF(T($C21)=T('Typy taboru'!$C$12),IF($J21&gt;0,IF($J21&gt;='Typy taboru'!$F$12,IF($J21&gt;'Typy taboru'!$G$12,IF($J21&gt;'Typy taboru'!$I$12,3,2),1),0)),0)</f>
        <v>0</v>
      </c>
      <c r="CF21" s="233">
        <f>IF(T($L21)=T('Typy taboru'!$C$12),IF($S21&gt;0,IF($S21&gt;='Typy taboru'!$F$12,IF($S21&gt;'Typy taboru'!$G$12,IF($S21&gt;'Typy taboru'!$I$12,3,2),1),0)),0)</f>
        <v>0</v>
      </c>
      <c r="CH21" s="111">
        <f>IF(T($C21)=T('Typy taboru'!$C$13),IF($J21&gt;0,IF($J21&gt;='Typy taboru'!$F$13,IF($J21&gt;'Typy taboru'!$G$13,IF($J21&gt;'Typy taboru'!$I$13,3,2),1),0)),0)</f>
        <v>0</v>
      </c>
      <c r="CI21" s="233">
        <f>IF(T($L21)=T('Typy taboru'!$C$13),IF($S21&gt;0,IF($S21&gt;='Typy taboru'!$F$13,IF($S21&gt;'Typy taboru'!$G$13,IF($S21&gt;'Typy taboru'!$I$13,3,2),1),0)),0)</f>
        <v>0</v>
      </c>
      <c r="CK21" s="111">
        <f>IF(T($C21)=T('Typy taboru'!$C$14),IF($J21&gt;0,IF($J21&gt;='Typy taboru'!$F$14,IF($J21&gt;'Typy taboru'!$G$14,IF($J21&gt;'Typy taboru'!$I$14,3,2),1),0)),0)</f>
        <v>0</v>
      </c>
      <c r="CL21" s="233">
        <f>IF(T($L21)=T('Typy taboru'!$C$14),IF($S21&gt;0,IF($S21&gt;='Typy taboru'!$F$14,IF($S21&gt;'Typy taboru'!$G$14,IF($S21&gt;'Typy taboru'!$I$14,3,2),1),0)),0)</f>
        <v>0</v>
      </c>
      <c r="CN21" s="111">
        <f>IF(T($C21)=T('Typy taboru'!$C$15),IF($J21&gt;0,IF($J21&gt;='Typy taboru'!$F$15,IF($J21&gt;'Typy taboru'!$G$15,IF($J21&gt;'Typy taboru'!$I$15,3,2),1),0)),0)</f>
        <v>0</v>
      </c>
      <c r="CO21" s="233">
        <f>IF(T($L21)=T('Typy taboru'!$C$15),IF($S21&gt;0,IF($S21&gt;='Typy taboru'!$F$15,IF($S21&gt;'Typy taboru'!$G$15,IF($S21&gt;'Typy taboru'!$I$15,3,2),1),0)),0)</f>
        <v>0</v>
      </c>
    </row>
    <row r="22" spans="2:93" ht="24.95" customHeight="1" thickBot="1" x14ac:dyDescent="0.25">
      <c r="B22" s="119" t="s">
        <v>22</v>
      </c>
      <c r="C22" s="227"/>
      <c r="D22" s="120"/>
      <c r="E22" s="440">
        <f>SUM(E9:E21)</f>
        <v>101.10000000000001</v>
      </c>
      <c r="F22" s="440">
        <f>SUM(F9:F21)</f>
        <v>0</v>
      </c>
      <c r="G22" s="121">
        <f>SUM(G9:G21)</f>
        <v>216</v>
      </c>
      <c r="H22" s="122">
        <f t="shared" si="0"/>
        <v>2.1364985163204744</v>
      </c>
      <c r="I22" s="123" t="s">
        <v>23</v>
      </c>
      <c r="J22" s="124" t="s">
        <v>23</v>
      </c>
      <c r="K22" s="125" t="s">
        <v>22</v>
      </c>
      <c r="L22" s="227"/>
      <c r="M22" s="120"/>
      <c r="N22" s="440">
        <f>SUM(N9:N21)</f>
        <v>101.90000000000002</v>
      </c>
      <c r="O22" s="440">
        <f>SUM(O9:O21)</f>
        <v>0</v>
      </c>
      <c r="P22" s="121">
        <f>SUM(P9:P21)</f>
        <v>233</v>
      </c>
      <c r="Q22" s="122">
        <f t="shared" si="1"/>
        <v>2.2865554465161919</v>
      </c>
      <c r="R22" s="123" t="s">
        <v>23</v>
      </c>
      <c r="S22" s="124" t="s">
        <v>23</v>
      </c>
      <c r="T22" s="126">
        <f t="shared" si="2"/>
        <v>449</v>
      </c>
      <c r="U22" s="127">
        <f t="shared" si="3"/>
        <v>2.2118226600985218</v>
      </c>
      <c r="V22" s="441">
        <f>E22+F22+N22+O22</f>
        <v>203.00000000000003</v>
      </c>
      <c r="W22" s="442">
        <f>F22+O22</f>
        <v>0</v>
      </c>
    </row>
    <row r="23" spans="2:93" ht="24.95" customHeight="1" thickBot="1" x14ac:dyDescent="0.25">
      <c r="B23" s="150" t="s">
        <v>26</v>
      </c>
      <c r="C23" s="228"/>
      <c r="D23" s="147"/>
      <c r="E23" s="250" t="s">
        <v>23</v>
      </c>
      <c r="F23" s="250" t="s">
        <v>23</v>
      </c>
      <c r="G23" s="148">
        <f>MAX(G9:G21)</f>
        <v>47</v>
      </c>
      <c r="H23" s="149">
        <f>MAX(H9:H21)</f>
        <v>5.5952380952380949</v>
      </c>
      <c r="I23" s="120" t="s">
        <v>23</v>
      </c>
      <c r="J23" s="153">
        <f>MAX(J9:J21)</f>
        <v>46</v>
      </c>
      <c r="K23" s="125" t="s">
        <v>26</v>
      </c>
      <c r="L23" s="227"/>
      <c r="M23" s="147"/>
      <c r="N23" s="250" t="s">
        <v>23</v>
      </c>
      <c r="O23" s="250" t="s">
        <v>23</v>
      </c>
      <c r="P23" s="148">
        <f>MAX(P9:P21)</f>
        <v>54</v>
      </c>
      <c r="Q23" s="149">
        <f>MAX(Q9:Q21)</f>
        <v>7.0129870129870131</v>
      </c>
      <c r="R23" s="120" t="s">
        <v>23</v>
      </c>
      <c r="S23" s="153">
        <f>MAX(S9:S21)</f>
        <v>40</v>
      </c>
      <c r="T23" s="151">
        <f>MAX(T9:T21)</f>
        <v>89</v>
      </c>
      <c r="U23" s="152">
        <f>MAX(U9:U21)</f>
        <v>5.8552631578947372</v>
      </c>
    </row>
    <row r="24" spans="2:93" ht="24.95" customHeight="1" x14ac:dyDescent="0.2"/>
    <row r="25" spans="2:93" ht="24.95" customHeight="1" x14ac:dyDescent="0.2"/>
    <row r="26" spans="2:93" ht="24.95" customHeight="1" x14ac:dyDescent="0.2"/>
    <row r="27" spans="2:93" ht="24.95" customHeight="1" x14ac:dyDescent="0.2"/>
    <row r="28" spans="2:93" ht="24.95" customHeight="1" x14ac:dyDescent="0.2"/>
    <row r="29" spans="2:93" ht="24.95" customHeight="1" x14ac:dyDescent="0.2"/>
    <row r="30" spans="2:93" ht="24.95" customHeight="1" x14ac:dyDescent="0.2"/>
    <row r="31" spans="2:93" ht="24.95" customHeight="1" x14ac:dyDescent="0.2"/>
    <row r="32" spans="2:93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24.95" customHeight="1" x14ac:dyDescent="0.2"/>
    <row r="48" ht="24.95" customHeight="1" x14ac:dyDescent="0.2"/>
    <row r="49" ht="24.95" customHeight="1" x14ac:dyDescent="0.2"/>
    <row r="50" ht="24.95" customHeight="1" x14ac:dyDescent="0.2"/>
    <row r="51" ht="24.95" customHeight="1" x14ac:dyDescent="0.2"/>
    <row r="52" ht="24.95" customHeight="1" x14ac:dyDescent="0.2"/>
    <row r="53" ht="24.95" customHeight="1" x14ac:dyDescent="0.2"/>
    <row r="54" ht="24.95" customHeight="1" x14ac:dyDescent="0.2"/>
    <row r="55" ht="24.95" customHeight="1" x14ac:dyDescent="0.2"/>
    <row r="56" ht="24.95" customHeight="1" x14ac:dyDescent="0.2"/>
    <row r="57" ht="24.95" customHeight="1" x14ac:dyDescent="0.2"/>
    <row r="58" ht="24.95" customHeight="1" x14ac:dyDescent="0.2"/>
    <row r="59" ht="24.95" customHeight="1" x14ac:dyDescent="0.2"/>
    <row r="60" ht="24.95" customHeight="1" x14ac:dyDescent="0.2"/>
    <row r="61" ht="24.95" customHeight="1" x14ac:dyDescent="0.2"/>
    <row r="62" ht="24.95" customHeight="1" x14ac:dyDescent="0.2"/>
    <row r="63" ht="24.95" customHeight="1" x14ac:dyDescent="0.2"/>
    <row r="64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  <row r="119" ht="24.95" customHeight="1" x14ac:dyDescent="0.2"/>
    <row r="120" ht="24.95" customHeight="1" x14ac:dyDescent="0.2"/>
    <row r="121" ht="24.95" customHeight="1" x14ac:dyDescent="0.2"/>
    <row r="122" ht="24.95" customHeight="1" x14ac:dyDescent="0.2"/>
    <row r="123" ht="24.95" customHeight="1" x14ac:dyDescent="0.2"/>
    <row r="124" ht="24.95" customHeight="1" x14ac:dyDescent="0.2"/>
    <row r="125" ht="24.95" customHeight="1" x14ac:dyDescent="0.2"/>
    <row r="126" ht="24.95" customHeight="1" x14ac:dyDescent="0.2"/>
    <row r="127" ht="24.95" customHeight="1" x14ac:dyDescent="0.2"/>
    <row r="128" ht="24.95" customHeight="1" x14ac:dyDescent="0.2"/>
    <row r="129" ht="24.95" customHeight="1" x14ac:dyDescent="0.2"/>
    <row r="130" ht="24.95" customHeight="1" x14ac:dyDescent="0.2"/>
    <row r="131" ht="24.95" customHeight="1" x14ac:dyDescent="0.2"/>
    <row r="132" ht="24.95" customHeight="1" x14ac:dyDescent="0.2"/>
    <row r="133" ht="24.95" customHeight="1" x14ac:dyDescent="0.2"/>
    <row r="134" ht="24.95" customHeight="1" x14ac:dyDescent="0.2"/>
    <row r="135" ht="24.95" customHeight="1" x14ac:dyDescent="0.2"/>
    <row r="136" ht="24.95" customHeight="1" x14ac:dyDescent="0.2"/>
    <row r="137" ht="24.95" customHeight="1" x14ac:dyDescent="0.2"/>
    <row r="138" ht="24.95" customHeight="1" x14ac:dyDescent="0.2"/>
    <row r="139" ht="24.95" customHeight="1" x14ac:dyDescent="0.2"/>
    <row r="140" ht="24.95" customHeight="1" x14ac:dyDescent="0.2"/>
    <row r="141" ht="24.95" customHeight="1" x14ac:dyDescent="0.2"/>
    <row r="142" ht="24.95" customHeight="1" x14ac:dyDescent="0.2"/>
    <row r="143" ht="24.95" customHeight="1" x14ac:dyDescent="0.2"/>
    <row r="144" ht="24.95" customHeight="1" x14ac:dyDescent="0.2"/>
    <row r="145" ht="24.95" customHeight="1" x14ac:dyDescent="0.2"/>
    <row r="146" ht="24.95" customHeight="1" x14ac:dyDescent="0.2"/>
    <row r="147" ht="24.95" customHeight="1" x14ac:dyDescent="0.2"/>
    <row r="148" ht="24.95" customHeight="1" x14ac:dyDescent="0.2"/>
    <row r="149" ht="24.95" customHeight="1" x14ac:dyDescent="0.2"/>
    <row r="150" ht="24.95" customHeight="1" x14ac:dyDescent="0.2"/>
    <row r="151" ht="24.95" customHeight="1" x14ac:dyDescent="0.2"/>
    <row r="152" ht="24.95" customHeight="1" x14ac:dyDescent="0.2"/>
    <row r="153" ht="24.95" customHeight="1" x14ac:dyDescent="0.2"/>
    <row r="154" ht="24.95" customHeight="1" x14ac:dyDescent="0.2"/>
    <row r="155" ht="24.95" customHeight="1" x14ac:dyDescent="0.2"/>
    <row r="156" ht="24.95" customHeight="1" x14ac:dyDescent="0.2"/>
    <row r="157" ht="24.95" customHeight="1" x14ac:dyDescent="0.2"/>
    <row r="158" ht="24.95" customHeight="1" x14ac:dyDescent="0.2"/>
    <row r="159" ht="24.95" customHeight="1" x14ac:dyDescent="0.2"/>
    <row r="160" ht="24.95" customHeight="1" x14ac:dyDescent="0.2"/>
    <row r="161" ht="24.95" customHeight="1" x14ac:dyDescent="0.2"/>
    <row r="162" ht="24.95" customHeight="1" x14ac:dyDescent="0.2"/>
    <row r="163" ht="24.95" customHeight="1" x14ac:dyDescent="0.2"/>
    <row r="164" ht="24.95" customHeight="1" x14ac:dyDescent="0.2"/>
    <row r="165" ht="24.95" customHeight="1" x14ac:dyDescent="0.2"/>
    <row r="166" ht="24.95" customHeight="1" x14ac:dyDescent="0.2"/>
    <row r="167" ht="24.95" customHeight="1" x14ac:dyDescent="0.2"/>
    <row r="168" ht="24.95" customHeight="1" x14ac:dyDescent="0.2"/>
    <row r="169" ht="24.95" customHeight="1" x14ac:dyDescent="0.2"/>
    <row r="170" ht="24.95" customHeight="1" x14ac:dyDescent="0.2"/>
    <row r="171" ht="24.95" customHeight="1" x14ac:dyDescent="0.2"/>
    <row r="172" ht="24.95" customHeight="1" x14ac:dyDescent="0.2"/>
    <row r="173" ht="24.95" customHeight="1" x14ac:dyDescent="0.2"/>
    <row r="174" ht="24.95" customHeight="1" x14ac:dyDescent="0.2"/>
    <row r="175" ht="24.95" customHeight="1" x14ac:dyDescent="0.2"/>
    <row r="176" ht="24.95" customHeight="1" x14ac:dyDescent="0.2"/>
    <row r="177" ht="24.95" customHeight="1" x14ac:dyDescent="0.2"/>
    <row r="178" ht="24.95" customHeight="1" x14ac:dyDescent="0.2"/>
    <row r="179" ht="24.95" customHeight="1" x14ac:dyDescent="0.2"/>
    <row r="180" ht="24.95" customHeight="1" x14ac:dyDescent="0.2"/>
    <row r="181" ht="24.95" customHeight="1" x14ac:dyDescent="0.2"/>
    <row r="182" ht="24.95" customHeight="1" x14ac:dyDescent="0.2"/>
    <row r="183" ht="24.95" customHeight="1" x14ac:dyDescent="0.2"/>
    <row r="184" ht="24.95" customHeight="1" x14ac:dyDescent="0.2"/>
    <row r="185" ht="24.95" customHeight="1" x14ac:dyDescent="0.2"/>
    <row r="186" ht="24.95" customHeight="1" x14ac:dyDescent="0.2"/>
    <row r="187" ht="24.95" customHeight="1" x14ac:dyDescent="0.2"/>
    <row r="188" ht="24.95" customHeight="1" x14ac:dyDescent="0.2"/>
    <row r="189" ht="24.95" customHeight="1" x14ac:dyDescent="0.2"/>
    <row r="190" ht="24.95" customHeight="1" x14ac:dyDescent="0.2"/>
    <row r="191" ht="24.95" customHeight="1" x14ac:dyDescent="0.2"/>
    <row r="192" ht="24.95" customHeight="1" x14ac:dyDescent="0.2"/>
    <row r="193" ht="24.95" customHeight="1" x14ac:dyDescent="0.2"/>
    <row r="194" ht="24.95" customHeight="1" x14ac:dyDescent="0.2"/>
    <row r="195" ht="24.95" customHeight="1" x14ac:dyDescent="0.2"/>
    <row r="196" ht="24.95" customHeight="1" x14ac:dyDescent="0.2"/>
    <row r="197" ht="24.95" customHeight="1" x14ac:dyDescent="0.2"/>
    <row r="198" ht="24.95" customHeight="1" x14ac:dyDescent="0.2"/>
    <row r="199" ht="24.95" customHeight="1" x14ac:dyDescent="0.2"/>
    <row r="200" ht="24.95" customHeight="1" x14ac:dyDescent="0.2"/>
    <row r="201" ht="24.95" customHeight="1" x14ac:dyDescent="0.2"/>
    <row r="202" ht="24.95" customHeight="1" x14ac:dyDescent="0.2"/>
    <row r="203" ht="24.95" customHeight="1" x14ac:dyDescent="0.2"/>
    <row r="204" ht="24.95" customHeight="1" x14ac:dyDescent="0.2"/>
    <row r="205" ht="24.95" customHeight="1" x14ac:dyDescent="0.2"/>
    <row r="206" ht="24.95" customHeight="1" x14ac:dyDescent="0.2"/>
    <row r="207" ht="24.95" customHeight="1" x14ac:dyDescent="0.2"/>
    <row r="208" ht="24.95" customHeight="1" x14ac:dyDescent="0.2"/>
    <row r="209" ht="24.95" customHeight="1" x14ac:dyDescent="0.2"/>
    <row r="210" ht="24.95" customHeight="1" x14ac:dyDescent="0.2"/>
    <row r="211" ht="24.95" customHeight="1" x14ac:dyDescent="0.2"/>
    <row r="212" ht="24.95" customHeight="1" x14ac:dyDescent="0.2"/>
    <row r="213" ht="24.95" customHeight="1" x14ac:dyDescent="0.2"/>
    <row r="214" ht="24.95" customHeight="1" x14ac:dyDescent="0.2"/>
    <row r="215" ht="24.95" customHeight="1" x14ac:dyDescent="0.2"/>
    <row r="216" ht="24.95" customHeight="1" x14ac:dyDescent="0.2"/>
    <row r="217" ht="24.95" customHeight="1" x14ac:dyDescent="0.2"/>
    <row r="218" ht="24.95" customHeight="1" x14ac:dyDescent="0.2"/>
    <row r="219" ht="24.95" customHeight="1" x14ac:dyDescent="0.2"/>
    <row r="220" ht="24.95" customHeight="1" x14ac:dyDescent="0.2"/>
    <row r="221" ht="24.95" customHeight="1" x14ac:dyDescent="0.2"/>
    <row r="222" ht="24.95" customHeight="1" x14ac:dyDescent="0.2"/>
    <row r="223" ht="24.95" customHeight="1" x14ac:dyDescent="0.2"/>
    <row r="224" ht="24.95" customHeight="1" x14ac:dyDescent="0.2"/>
    <row r="225" ht="24.95" customHeight="1" x14ac:dyDescent="0.2"/>
    <row r="226" ht="24.95" customHeight="1" x14ac:dyDescent="0.2"/>
    <row r="227" ht="24.95" customHeight="1" x14ac:dyDescent="0.2"/>
    <row r="228" ht="24.95" customHeight="1" x14ac:dyDescent="0.2"/>
    <row r="229" ht="24.95" customHeight="1" x14ac:dyDescent="0.2"/>
    <row r="230" ht="24.95" customHeight="1" x14ac:dyDescent="0.2"/>
    <row r="231" ht="24.95" customHeight="1" x14ac:dyDescent="0.2"/>
    <row r="232" ht="24.95" customHeight="1" x14ac:dyDescent="0.2"/>
    <row r="233" ht="24.95" customHeight="1" x14ac:dyDescent="0.2"/>
    <row r="234" ht="24.95" customHeight="1" x14ac:dyDescent="0.2"/>
    <row r="235" ht="24.95" customHeight="1" x14ac:dyDescent="0.2"/>
    <row r="236" ht="24.95" customHeight="1" x14ac:dyDescent="0.2"/>
    <row r="237" ht="24.95" customHeight="1" x14ac:dyDescent="0.2"/>
    <row r="238" ht="24.95" customHeight="1" x14ac:dyDescent="0.2"/>
    <row r="239" ht="24.95" customHeight="1" x14ac:dyDescent="0.2"/>
    <row r="240" ht="24.95" customHeight="1" x14ac:dyDescent="0.2"/>
    <row r="241" ht="24.95" customHeight="1" x14ac:dyDescent="0.2"/>
    <row r="242" ht="24.95" customHeight="1" x14ac:dyDescent="0.2"/>
    <row r="243" ht="24.95" customHeight="1" x14ac:dyDescent="0.2"/>
    <row r="244" ht="24.95" customHeight="1" x14ac:dyDescent="0.2"/>
    <row r="245" ht="24.95" customHeight="1" x14ac:dyDescent="0.2"/>
    <row r="246" ht="24.95" customHeight="1" x14ac:dyDescent="0.2"/>
    <row r="247" ht="24.95" customHeight="1" x14ac:dyDescent="0.2"/>
    <row r="248" ht="24.95" customHeight="1" x14ac:dyDescent="0.2"/>
    <row r="249" ht="24.95" customHeight="1" x14ac:dyDescent="0.2"/>
    <row r="250" ht="24.95" customHeight="1" x14ac:dyDescent="0.2"/>
    <row r="251" ht="24.95" customHeight="1" x14ac:dyDescent="0.2"/>
    <row r="252" ht="24.95" customHeight="1" x14ac:dyDescent="0.2"/>
    <row r="253" ht="24.95" customHeight="1" x14ac:dyDescent="0.2"/>
    <row r="254" ht="24.95" customHeight="1" x14ac:dyDescent="0.2"/>
    <row r="255" ht="24.95" customHeight="1" x14ac:dyDescent="0.2"/>
    <row r="256" ht="24.95" customHeight="1" x14ac:dyDescent="0.2"/>
    <row r="257" ht="24.95" customHeight="1" x14ac:dyDescent="0.2"/>
    <row r="258" ht="24.95" customHeight="1" x14ac:dyDescent="0.2"/>
    <row r="259" ht="24.95" customHeight="1" x14ac:dyDescent="0.2"/>
    <row r="260" ht="24.95" customHeight="1" x14ac:dyDescent="0.2"/>
    <row r="261" ht="24.95" customHeight="1" x14ac:dyDescent="0.2"/>
    <row r="262" ht="24.95" customHeight="1" x14ac:dyDescent="0.2"/>
    <row r="263" ht="24.95" customHeight="1" x14ac:dyDescent="0.2"/>
    <row r="264" ht="24.95" customHeight="1" x14ac:dyDescent="0.2"/>
    <row r="265" ht="24.95" customHeight="1" x14ac:dyDescent="0.2"/>
    <row r="266" ht="24.95" customHeight="1" x14ac:dyDescent="0.2"/>
    <row r="267" ht="24.95" customHeight="1" x14ac:dyDescent="0.2"/>
    <row r="268" ht="24.95" customHeight="1" x14ac:dyDescent="0.2"/>
    <row r="269" ht="24.95" customHeight="1" x14ac:dyDescent="0.2"/>
    <row r="270" ht="24.95" customHeight="1" x14ac:dyDescent="0.2"/>
    <row r="271" ht="24.95" customHeight="1" x14ac:dyDescent="0.2"/>
    <row r="272" ht="24.95" customHeight="1" x14ac:dyDescent="0.2"/>
    <row r="273" ht="24.95" customHeight="1" x14ac:dyDescent="0.2"/>
    <row r="274" ht="24.95" customHeight="1" x14ac:dyDescent="0.2"/>
    <row r="275" ht="24.95" customHeight="1" x14ac:dyDescent="0.2"/>
    <row r="276" ht="24.95" customHeight="1" x14ac:dyDescent="0.2"/>
    <row r="277" ht="24.95" customHeight="1" x14ac:dyDescent="0.2"/>
    <row r="278" ht="24.95" customHeight="1" x14ac:dyDescent="0.2"/>
    <row r="279" ht="24.95" customHeight="1" x14ac:dyDescent="0.2"/>
    <row r="280" ht="24.95" customHeight="1" x14ac:dyDescent="0.2"/>
    <row r="281" ht="24.95" customHeight="1" x14ac:dyDescent="0.2"/>
    <row r="282" ht="24.95" customHeight="1" x14ac:dyDescent="0.2"/>
    <row r="283" ht="24.95" customHeight="1" x14ac:dyDescent="0.2"/>
    <row r="284" ht="24.95" customHeight="1" x14ac:dyDescent="0.2"/>
    <row r="285" ht="24.95" customHeight="1" x14ac:dyDescent="0.2"/>
    <row r="286" ht="24.95" customHeight="1" x14ac:dyDescent="0.2"/>
    <row r="287" ht="24.95" customHeight="1" x14ac:dyDescent="0.2"/>
    <row r="288" ht="24.95" customHeight="1" x14ac:dyDescent="0.2"/>
    <row r="289" ht="24.95" customHeight="1" x14ac:dyDescent="0.2"/>
    <row r="290" ht="24.95" customHeight="1" x14ac:dyDescent="0.2"/>
    <row r="291" ht="24.95" customHeight="1" x14ac:dyDescent="0.2"/>
    <row r="292" ht="24.95" customHeight="1" x14ac:dyDescent="0.2"/>
    <row r="293" ht="24.95" customHeight="1" x14ac:dyDescent="0.2"/>
    <row r="294" ht="24.95" customHeight="1" x14ac:dyDescent="0.2"/>
    <row r="295" ht="24.95" customHeight="1" x14ac:dyDescent="0.2"/>
    <row r="296" ht="24.95" customHeight="1" x14ac:dyDescent="0.2"/>
    <row r="297" ht="24.95" customHeight="1" x14ac:dyDescent="0.2"/>
    <row r="298" ht="24.95" customHeight="1" x14ac:dyDescent="0.2"/>
    <row r="299" ht="24.95" customHeight="1" x14ac:dyDescent="0.2"/>
    <row r="300" ht="24.95" customHeight="1" x14ac:dyDescent="0.2"/>
    <row r="301" ht="24.95" customHeight="1" x14ac:dyDescent="0.2"/>
    <row r="302" ht="24.95" customHeight="1" x14ac:dyDescent="0.2"/>
    <row r="303" ht="24.95" customHeight="1" x14ac:dyDescent="0.2"/>
    <row r="304" ht="24.95" customHeight="1" x14ac:dyDescent="0.2"/>
    <row r="305" ht="24.95" customHeight="1" x14ac:dyDescent="0.2"/>
    <row r="306" ht="24.95" customHeight="1" x14ac:dyDescent="0.2"/>
    <row r="307" ht="24.95" customHeight="1" x14ac:dyDescent="0.2"/>
    <row r="308" ht="24.95" customHeight="1" x14ac:dyDescent="0.2"/>
    <row r="309" ht="24.95" customHeight="1" x14ac:dyDescent="0.2"/>
  </sheetData>
  <mergeCells count="11">
    <mergeCell ref="Q7:Q8"/>
    <mergeCell ref="T6:U7"/>
    <mergeCell ref="B7:B8"/>
    <mergeCell ref="C7:C8"/>
    <mergeCell ref="D7:D8"/>
    <mergeCell ref="G7:G8"/>
    <mergeCell ref="H7:H8"/>
    <mergeCell ref="K7:K8"/>
    <mergeCell ref="L7:L8"/>
    <mergeCell ref="M7:M8"/>
    <mergeCell ref="P7:P8"/>
  </mergeCells>
  <conditionalFormatting sqref="AV9:BI21 BK9:BQ21 X9:AK21 AM9:AS21 BV9:BW21 BY9:BZ21 CB9:CC21 CE9:CF21 CH9:CI21 CK9:CL21 CN9:CO21 BS9:BT21">
    <cfRule type="cellIs" dxfId="107" priority="7" stopIfTrue="1" operator="greaterThan">
      <formula>0</formula>
    </cfRule>
  </conditionalFormatting>
  <conditionalFormatting sqref="J9:J21">
    <cfRule type="expression" dxfId="106" priority="4" stopIfTrue="1">
      <formula>SUM(BS9+BV9+BY9+CB9+CE9+CH9+CK9+CN9)=1</formula>
    </cfRule>
    <cfRule type="expression" dxfId="105" priority="5" stopIfTrue="1">
      <formula>SUM(BS9+BV9+BY9+CB9+CE9+CH9+CK9+CN9)=2</formula>
    </cfRule>
    <cfRule type="expression" dxfId="104" priority="6" stopIfTrue="1">
      <formula>SUM(BS9+BV9+BY9+CB9+CE9+CH9+CK9+CN9)=3</formula>
    </cfRule>
  </conditionalFormatting>
  <conditionalFormatting sqref="S9:S21">
    <cfRule type="expression" dxfId="103" priority="1" stopIfTrue="1">
      <formula>SUM(BT9+BW9+BZ9+CC9+CF9+CI9+CL9+CO9)=1</formula>
    </cfRule>
    <cfRule type="expression" dxfId="102" priority="2" stopIfTrue="1">
      <formula>SUM(BT9+BW9+BZ9+CC9+CF9+CI9+CL9+CO9)=2</formula>
    </cfRule>
    <cfRule type="expression" dxfId="101" priority="3" stopIfTrue="1">
      <formula>SUM(BT9+BW9+BZ9+CC9+CF9+CI9+CL9+CO9)=3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scale="83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FF"/>
  </sheetPr>
  <dimension ref="A1:CO302"/>
  <sheetViews>
    <sheetView topLeftCell="B2" zoomScaleNormal="100" zoomScaleSheetLayoutView="100" workbookViewId="0">
      <pane xSplit="1" ySplit="7" topLeftCell="C9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9.140625" style="366"/>
    <col min="2" max="3" width="6.7109375" style="366" customWidth="1"/>
    <col min="4" max="4" width="18.7109375" style="366" customWidth="1"/>
    <col min="5" max="6" width="7.7109375" style="366" customWidth="1"/>
    <col min="7" max="8" width="5.7109375" style="366" customWidth="1"/>
    <col min="9" max="9" width="15.7109375" style="366" customWidth="1"/>
    <col min="10" max="10" width="5.7109375" style="366" customWidth="1"/>
    <col min="11" max="12" width="6.7109375" style="366" customWidth="1"/>
    <col min="13" max="13" width="18.7109375" style="366" customWidth="1"/>
    <col min="14" max="15" width="7.7109375" style="366" customWidth="1"/>
    <col min="16" max="17" width="5.7109375" style="366" customWidth="1"/>
    <col min="18" max="18" width="15.7109375" style="366" customWidth="1"/>
    <col min="19" max="19" width="5.7109375" style="366" customWidth="1"/>
    <col min="20" max="20" width="6.7109375" style="366" customWidth="1"/>
    <col min="21" max="21" width="5.7109375" style="366" customWidth="1"/>
    <col min="22" max="23" width="9.140625" style="366"/>
    <col min="24" max="37" width="7.28515625" style="366" customWidth="1"/>
    <col min="38" max="38" width="1.7109375" style="366" customWidth="1"/>
    <col min="39" max="45" width="7.28515625" style="366" customWidth="1"/>
    <col min="46" max="47" width="9.140625" style="366"/>
    <col min="48" max="61" width="7.28515625" style="366" customWidth="1"/>
    <col min="62" max="62" width="1.7109375" style="366" customWidth="1"/>
    <col min="63" max="69" width="7.28515625" style="366" customWidth="1"/>
    <col min="70" max="70" width="9.140625" style="366"/>
    <col min="71" max="72" width="7.28515625" style="366" customWidth="1"/>
    <col min="73" max="73" width="9.140625" style="366"/>
    <col min="74" max="75" width="7.28515625" style="366" customWidth="1"/>
    <col min="76" max="76" width="9.140625" style="366"/>
    <col min="77" max="78" width="7.28515625" style="366" customWidth="1"/>
    <col min="79" max="79" width="9.140625" style="366"/>
    <col min="80" max="81" width="7.28515625" style="366" customWidth="1"/>
    <col min="82" max="82" width="9.140625" style="366"/>
    <col min="83" max="84" width="7.28515625" style="366" customWidth="1"/>
    <col min="85" max="85" width="9.140625" style="366"/>
    <col min="86" max="87" width="7.28515625" style="366" customWidth="1"/>
    <col min="88" max="88" width="9.140625" style="366"/>
    <col min="89" max="90" width="7.28515625" style="366" customWidth="1"/>
    <col min="91" max="91" width="9.140625" style="366"/>
    <col min="92" max="93" width="7.28515625" style="366" customWidth="1"/>
    <col min="94" max="16384" width="9.140625" style="366"/>
  </cols>
  <sheetData>
    <row r="1" spans="1:93" x14ac:dyDescent="0.2">
      <c r="AK1" s="2">
        <v>26</v>
      </c>
    </row>
    <row r="2" spans="1:93" x14ac:dyDescent="0.2">
      <c r="A2" s="366">
        <f>'6-P'!A2+1</f>
        <v>11</v>
      </c>
      <c r="U2" s="3" t="str">
        <f>(MID("TABELA",1,6))&amp;" "&amp;(A2)</f>
        <v>TABELA 11</v>
      </c>
      <c r="W2" s="366">
        <f>'Typy taboru'!X4+1</f>
        <v>1</v>
      </c>
      <c r="AS2" s="3" t="str">
        <f>(MID("TABELA",1,6))&amp;" "&amp;(W2)</f>
        <v>TABELA 1</v>
      </c>
      <c r="AU2" s="366">
        <f>'Typy taboru'!AV4+101</f>
        <v>101</v>
      </c>
      <c r="BQ2" s="3" t="str">
        <f>(MID("TABELA",1,6))&amp;" "&amp;(AU2)</f>
        <v>TABELA 101</v>
      </c>
    </row>
    <row r="3" spans="1:93" ht="20.25" thickBot="1" x14ac:dyDescent="0.3">
      <c r="B3" s="410" t="s">
        <v>91</v>
      </c>
      <c r="C3" s="215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  <c r="S3" s="5"/>
      <c r="T3" s="4"/>
      <c r="U3" s="4"/>
      <c r="X3" s="135" t="s">
        <v>0</v>
      </c>
      <c r="Y3" s="6"/>
      <c r="Z3" s="7"/>
      <c r="AA3" s="7"/>
      <c r="AB3" s="7"/>
      <c r="AC3" s="7"/>
      <c r="AD3" s="7"/>
      <c r="AE3" s="8"/>
      <c r="AF3" s="7"/>
      <c r="AG3" s="7"/>
      <c r="AH3" s="7"/>
      <c r="AI3" s="7"/>
      <c r="AJ3" s="9"/>
      <c r="AK3" s="10"/>
      <c r="AL3" s="9"/>
      <c r="AM3" s="139">
        <f>IF(G4&gt;0,E4&amp;", "&amp;F4&amp;", "&amp;G4,IF(F4&gt;0,E4&amp;", "&amp;F4,E4))</f>
        <v>7</v>
      </c>
      <c r="AN3" s="136"/>
      <c r="AO3" s="137"/>
      <c r="AP3" s="137"/>
      <c r="AQ3" s="137"/>
      <c r="AR3" s="137"/>
      <c r="AS3" s="138" t="str">
        <f>T($K4)</f>
        <v xml:space="preserve"> Rozkład: powszedni</v>
      </c>
      <c r="AV3" s="135" t="s">
        <v>31</v>
      </c>
      <c r="AW3" s="6"/>
      <c r="AX3" s="7"/>
      <c r="AY3" s="7"/>
      <c r="AZ3" s="7"/>
      <c r="BA3" s="7"/>
      <c r="BB3" s="7"/>
      <c r="BC3" s="8"/>
      <c r="BD3" s="7"/>
      <c r="BE3" s="7"/>
      <c r="BF3" s="7"/>
      <c r="BG3" s="7"/>
      <c r="BH3" s="9"/>
      <c r="BI3" s="10"/>
      <c r="BJ3" s="9"/>
      <c r="BK3" s="139">
        <f>IF(G4&gt;0,E4&amp;", "&amp;F4&amp;", "&amp;G4,IF(F4&gt;0,E4&amp;", "&amp;F4,E4))</f>
        <v>7</v>
      </c>
      <c r="BL3" s="136"/>
      <c r="BM3" s="137"/>
      <c r="BN3" s="137"/>
      <c r="BO3" s="137"/>
      <c r="BP3" s="137"/>
      <c r="BQ3" s="138" t="str">
        <f>T($K4)</f>
        <v xml:space="preserve"> Rozkład: powszedni</v>
      </c>
    </row>
    <row r="4" spans="1:93" ht="18.75" thickBot="1" x14ac:dyDescent="0.25">
      <c r="B4" s="11" t="s">
        <v>28</v>
      </c>
      <c r="C4" s="225"/>
      <c r="D4" s="12"/>
      <c r="E4" s="154">
        <v>7</v>
      </c>
      <c r="F4" s="12"/>
      <c r="G4" s="12"/>
      <c r="H4" s="12"/>
      <c r="I4" s="12"/>
      <c r="J4" s="13"/>
      <c r="K4" s="14" t="s">
        <v>1</v>
      </c>
      <c r="L4" s="229"/>
      <c r="M4" s="12"/>
      <c r="N4" s="12"/>
      <c r="O4" s="12"/>
      <c r="P4" s="12"/>
      <c r="Q4" s="12"/>
      <c r="R4" s="12"/>
      <c r="S4" s="12"/>
      <c r="T4" s="12"/>
      <c r="U4" s="15"/>
      <c r="X4" s="16" t="s">
        <v>2</v>
      </c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8"/>
      <c r="AM4" s="19" t="s">
        <v>27</v>
      </c>
      <c r="AN4" s="20"/>
      <c r="AO4" s="20"/>
      <c r="AP4" s="20"/>
      <c r="AQ4" s="20"/>
      <c r="AR4" s="20"/>
      <c r="AS4" s="21"/>
      <c r="AV4" s="155" t="s">
        <v>2</v>
      </c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7"/>
      <c r="BK4" s="158" t="s">
        <v>27</v>
      </c>
      <c r="BL4" s="159"/>
      <c r="BM4" s="159"/>
      <c r="BN4" s="159"/>
      <c r="BO4" s="159"/>
      <c r="BP4" s="159"/>
      <c r="BQ4" s="160"/>
    </row>
    <row r="5" spans="1:93" x14ac:dyDescent="0.2">
      <c r="B5" s="22" t="s">
        <v>241</v>
      </c>
      <c r="C5" s="23"/>
      <c r="D5" s="23"/>
      <c r="E5" s="23"/>
      <c r="F5" s="23"/>
      <c r="G5" s="23"/>
      <c r="H5" s="23"/>
      <c r="I5" s="23"/>
      <c r="J5" s="23"/>
      <c r="K5" s="24" t="s">
        <v>242</v>
      </c>
      <c r="L5" s="23"/>
      <c r="M5" s="23"/>
      <c r="N5" s="23"/>
      <c r="O5" s="23"/>
      <c r="P5" s="23"/>
      <c r="Q5" s="23"/>
      <c r="R5" s="23"/>
      <c r="S5" s="25"/>
      <c r="T5" s="145" t="s">
        <v>3</v>
      </c>
      <c r="U5" s="146"/>
      <c r="X5" s="26" t="s">
        <v>4</v>
      </c>
      <c r="Y5" s="27" t="s">
        <v>4</v>
      </c>
      <c r="Z5" s="27" t="s">
        <v>4</v>
      </c>
      <c r="AA5" s="28" t="s">
        <v>4</v>
      </c>
      <c r="AB5" s="28" t="s">
        <v>4</v>
      </c>
      <c r="AC5" s="27" t="s">
        <v>4</v>
      </c>
      <c r="AD5" s="27" t="s">
        <v>4</v>
      </c>
      <c r="AE5" s="28" t="s">
        <v>4</v>
      </c>
      <c r="AF5" s="28" t="s">
        <v>4</v>
      </c>
      <c r="AG5" s="27" t="s">
        <v>4</v>
      </c>
      <c r="AH5" s="27" t="s">
        <v>4</v>
      </c>
      <c r="AI5" s="28" t="s">
        <v>4</v>
      </c>
      <c r="AJ5" s="28" t="s">
        <v>4</v>
      </c>
      <c r="AK5" s="29" t="s">
        <v>4</v>
      </c>
      <c r="AM5" s="30" t="s">
        <v>4</v>
      </c>
      <c r="AN5" s="31" t="s">
        <v>4</v>
      </c>
      <c r="AO5" s="32" t="s">
        <v>4</v>
      </c>
      <c r="AP5" s="31" t="s">
        <v>4</v>
      </c>
      <c r="AQ5" s="32" t="s">
        <v>4</v>
      </c>
      <c r="AR5" s="31" t="s">
        <v>4</v>
      </c>
      <c r="AS5" s="33" t="s">
        <v>4</v>
      </c>
      <c r="AV5" s="26" t="s">
        <v>4</v>
      </c>
      <c r="AW5" s="27" t="s">
        <v>4</v>
      </c>
      <c r="AX5" s="27" t="s">
        <v>4</v>
      </c>
      <c r="AY5" s="28" t="s">
        <v>4</v>
      </c>
      <c r="AZ5" s="28" t="s">
        <v>4</v>
      </c>
      <c r="BA5" s="27" t="s">
        <v>4</v>
      </c>
      <c r="BB5" s="27" t="s">
        <v>4</v>
      </c>
      <c r="BC5" s="28" t="s">
        <v>4</v>
      </c>
      <c r="BD5" s="28" t="s">
        <v>4</v>
      </c>
      <c r="BE5" s="27" t="s">
        <v>4</v>
      </c>
      <c r="BF5" s="27" t="s">
        <v>4</v>
      </c>
      <c r="BG5" s="28" t="s">
        <v>4</v>
      </c>
      <c r="BH5" s="28" t="s">
        <v>4</v>
      </c>
      <c r="BI5" s="29" t="s">
        <v>4</v>
      </c>
      <c r="BK5" s="30" t="s">
        <v>4</v>
      </c>
      <c r="BL5" s="31" t="s">
        <v>4</v>
      </c>
      <c r="BM5" s="32" t="s">
        <v>4</v>
      </c>
      <c r="BN5" s="31" t="s">
        <v>4</v>
      </c>
      <c r="BO5" s="32" t="s">
        <v>4</v>
      </c>
      <c r="BP5" s="31" t="s">
        <v>4</v>
      </c>
      <c r="BQ5" s="33" t="s">
        <v>4</v>
      </c>
    </row>
    <row r="6" spans="1:93" x14ac:dyDescent="0.2">
      <c r="B6" s="34" t="s">
        <v>5</v>
      </c>
      <c r="C6" s="226"/>
      <c r="D6" s="35"/>
      <c r="E6" s="35"/>
      <c r="F6" s="36"/>
      <c r="G6" s="37" t="s">
        <v>6</v>
      </c>
      <c r="H6" s="38"/>
      <c r="I6" s="39"/>
      <c r="J6" s="40"/>
      <c r="K6" s="41" t="s">
        <v>5</v>
      </c>
      <c r="L6" s="226"/>
      <c r="M6" s="35"/>
      <c r="N6" s="35"/>
      <c r="O6" s="36"/>
      <c r="P6" s="37" t="s">
        <v>6</v>
      </c>
      <c r="Q6" s="38"/>
      <c r="R6" s="39"/>
      <c r="S6" s="42"/>
      <c r="T6" s="458" t="s">
        <v>7</v>
      </c>
      <c r="U6" s="459"/>
      <c r="X6" s="43">
        <v>2.0099999999999998</v>
      </c>
      <c r="Y6" s="44">
        <v>5.01</v>
      </c>
      <c r="Z6" s="44">
        <v>6.31</v>
      </c>
      <c r="AA6" s="45">
        <v>8.01</v>
      </c>
      <c r="AB6" s="46">
        <v>9.31</v>
      </c>
      <c r="AC6" s="44">
        <v>11.01</v>
      </c>
      <c r="AD6" s="44">
        <v>12.31</v>
      </c>
      <c r="AE6" s="46">
        <v>14.01</v>
      </c>
      <c r="AF6" s="46">
        <v>15.31</v>
      </c>
      <c r="AG6" s="44">
        <v>17.010000000000002</v>
      </c>
      <c r="AH6" s="44">
        <v>18.309999999999999</v>
      </c>
      <c r="AI6" s="46">
        <v>20.010000000000002</v>
      </c>
      <c r="AJ6" s="46">
        <v>21.31</v>
      </c>
      <c r="AK6" s="47">
        <v>23.01</v>
      </c>
      <c r="AM6" s="48">
        <v>5.01</v>
      </c>
      <c r="AN6" s="49">
        <v>8.01</v>
      </c>
      <c r="AO6" s="50">
        <v>11.01</v>
      </c>
      <c r="AP6" s="49">
        <v>14.01</v>
      </c>
      <c r="AQ6" s="50">
        <v>17.010000000000002</v>
      </c>
      <c r="AR6" s="49">
        <v>20.010000000000002</v>
      </c>
      <c r="AS6" s="51">
        <v>23.01</v>
      </c>
      <c r="AV6" s="43">
        <v>2.0099999999999998</v>
      </c>
      <c r="AW6" s="44">
        <v>5.01</v>
      </c>
      <c r="AX6" s="44">
        <v>6.31</v>
      </c>
      <c r="AY6" s="45">
        <v>8.01</v>
      </c>
      <c r="AZ6" s="46">
        <v>9.31</v>
      </c>
      <c r="BA6" s="44">
        <v>11.01</v>
      </c>
      <c r="BB6" s="44">
        <v>12.31</v>
      </c>
      <c r="BC6" s="46">
        <v>14.01</v>
      </c>
      <c r="BD6" s="46">
        <v>15.31</v>
      </c>
      <c r="BE6" s="44">
        <v>17.010000000000002</v>
      </c>
      <c r="BF6" s="44">
        <v>18.309999999999999</v>
      </c>
      <c r="BG6" s="46">
        <v>20.010000000000002</v>
      </c>
      <c r="BH6" s="46">
        <v>21.31</v>
      </c>
      <c r="BI6" s="47">
        <v>23.01</v>
      </c>
      <c r="BK6" s="48">
        <v>5.01</v>
      </c>
      <c r="BL6" s="49">
        <v>8.01</v>
      </c>
      <c r="BM6" s="50">
        <v>11.01</v>
      </c>
      <c r="BN6" s="49">
        <v>14.01</v>
      </c>
      <c r="BO6" s="50">
        <v>17.010000000000002</v>
      </c>
      <c r="BP6" s="49">
        <v>20.010000000000002</v>
      </c>
      <c r="BQ6" s="51">
        <v>23.01</v>
      </c>
    </row>
    <row r="7" spans="1:93" ht="26.25" thickBot="1" x14ac:dyDescent="0.3">
      <c r="B7" s="452" t="s">
        <v>8</v>
      </c>
      <c r="C7" s="454" t="s">
        <v>48</v>
      </c>
      <c r="D7" s="454" t="s">
        <v>9</v>
      </c>
      <c r="E7" s="52" t="s">
        <v>10</v>
      </c>
      <c r="F7" s="53"/>
      <c r="G7" s="456" t="s">
        <v>11</v>
      </c>
      <c r="H7" s="456" t="s">
        <v>12</v>
      </c>
      <c r="I7" s="54" t="s">
        <v>13</v>
      </c>
      <c r="J7" s="55"/>
      <c r="K7" s="454" t="s">
        <v>8</v>
      </c>
      <c r="L7" s="454" t="s">
        <v>48</v>
      </c>
      <c r="M7" s="454" t="s">
        <v>9</v>
      </c>
      <c r="N7" s="52" t="s">
        <v>10</v>
      </c>
      <c r="O7" s="53"/>
      <c r="P7" s="456" t="s">
        <v>11</v>
      </c>
      <c r="Q7" s="456" t="s">
        <v>12</v>
      </c>
      <c r="R7" s="56" t="s">
        <v>14</v>
      </c>
      <c r="S7" s="57"/>
      <c r="T7" s="460"/>
      <c r="U7" s="461"/>
      <c r="X7" s="58" t="s">
        <v>15</v>
      </c>
      <c r="Y7" s="59" t="s">
        <v>15</v>
      </c>
      <c r="Z7" s="59" t="s">
        <v>15</v>
      </c>
      <c r="AA7" s="60" t="s">
        <v>15</v>
      </c>
      <c r="AB7" s="60" t="s">
        <v>15</v>
      </c>
      <c r="AC7" s="59" t="s">
        <v>15</v>
      </c>
      <c r="AD7" s="59" t="s">
        <v>15</v>
      </c>
      <c r="AE7" s="60" t="s">
        <v>15</v>
      </c>
      <c r="AF7" s="60" t="s">
        <v>15</v>
      </c>
      <c r="AG7" s="59" t="s">
        <v>15</v>
      </c>
      <c r="AH7" s="59" t="s">
        <v>15</v>
      </c>
      <c r="AI7" s="60" t="s">
        <v>15</v>
      </c>
      <c r="AJ7" s="60" t="s">
        <v>15</v>
      </c>
      <c r="AK7" s="61" t="s">
        <v>15</v>
      </c>
      <c r="AL7" s="62"/>
      <c r="AM7" s="63" t="s">
        <v>15</v>
      </c>
      <c r="AN7" s="64" t="s">
        <v>15</v>
      </c>
      <c r="AO7" s="65" t="s">
        <v>15</v>
      </c>
      <c r="AP7" s="64" t="s">
        <v>15</v>
      </c>
      <c r="AQ7" s="65" t="s">
        <v>15</v>
      </c>
      <c r="AR7" s="64" t="s">
        <v>15</v>
      </c>
      <c r="AS7" s="66" t="s">
        <v>15</v>
      </c>
      <c r="AV7" s="58" t="s">
        <v>15</v>
      </c>
      <c r="AW7" s="59" t="s">
        <v>15</v>
      </c>
      <c r="AX7" s="59" t="s">
        <v>15</v>
      </c>
      <c r="AY7" s="60" t="s">
        <v>15</v>
      </c>
      <c r="AZ7" s="60" t="s">
        <v>15</v>
      </c>
      <c r="BA7" s="59" t="s">
        <v>15</v>
      </c>
      <c r="BB7" s="59" t="s">
        <v>15</v>
      </c>
      <c r="BC7" s="60" t="s">
        <v>15</v>
      </c>
      <c r="BD7" s="60" t="s">
        <v>15</v>
      </c>
      <c r="BE7" s="59" t="s">
        <v>15</v>
      </c>
      <c r="BF7" s="59" t="s">
        <v>15</v>
      </c>
      <c r="BG7" s="60" t="s">
        <v>15</v>
      </c>
      <c r="BH7" s="60" t="s">
        <v>15</v>
      </c>
      <c r="BI7" s="61" t="s">
        <v>15</v>
      </c>
      <c r="BJ7" s="62"/>
      <c r="BK7" s="63" t="s">
        <v>15</v>
      </c>
      <c r="BL7" s="64" t="s">
        <v>15</v>
      </c>
      <c r="BM7" s="65" t="s">
        <v>15</v>
      </c>
      <c r="BN7" s="64" t="s">
        <v>15</v>
      </c>
      <c r="BO7" s="65" t="s">
        <v>15</v>
      </c>
      <c r="BP7" s="64" t="s">
        <v>15</v>
      </c>
      <c r="BQ7" s="66" t="s">
        <v>15</v>
      </c>
      <c r="BS7" s="135" t="s">
        <v>57</v>
      </c>
      <c r="BT7" s="139"/>
      <c r="BV7" s="135" t="s">
        <v>59</v>
      </c>
      <c r="BW7" s="139"/>
      <c r="BY7" s="135" t="s">
        <v>60</v>
      </c>
      <c r="BZ7" s="139"/>
      <c r="CB7" s="135" t="s">
        <v>61</v>
      </c>
      <c r="CC7" s="139"/>
      <c r="CE7" s="135" t="s">
        <v>62</v>
      </c>
      <c r="CF7" s="139"/>
      <c r="CH7" s="135" t="s">
        <v>63</v>
      </c>
      <c r="CI7" s="139"/>
      <c r="CK7" s="135" t="s">
        <v>64</v>
      </c>
      <c r="CL7" s="139"/>
      <c r="CN7" s="135" t="s">
        <v>65</v>
      </c>
      <c r="CO7" s="139"/>
    </row>
    <row r="8" spans="1:93" ht="26.25" thickBot="1" x14ac:dyDescent="0.25">
      <c r="B8" s="453"/>
      <c r="C8" s="455"/>
      <c r="D8" s="455"/>
      <c r="E8" s="367" t="s">
        <v>16</v>
      </c>
      <c r="F8" s="367" t="s">
        <v>17</v>
      </c>
      <c r="G8" s="457"/>
      <c r="H8" s="457"/>
      <c r="I8" s="68" t="s">
        <v>18</v>
      </c>
      <c r="J8" s="68" t="s">
        <v>19</v>
      </c>
      <c r="K8" s="455"/>
      <c r="L8" s="455"/>
      <c r="M8" s="455"/>
      <c r="N8" s="367" t="s">
        <v>20</v>
      </c>
      <c r="O8" s="367" t="s">
        <v>21</v>
      </c>
      <c r="P8" s="457"/>
      <c r="Q8" s="457"/>
      <c r="R8" s="68" t="s">
        <v>18</v>
      </c>
      <c r="S8" s="68" t="s">
        <v>19</v>
      </c>
      <c r="T8" s="68" t="s">
        <v>11</v>
      </c>
      <c r="U8" s="69" t="s">
        <v>12</v>
      </c>
      <c r="X8" s="70">
        <v>5</v>
      </c>
      <c r="Y8" s="71">
        <v>6.3</v>
      </c>
      <c r="Z8" s="71">
        <v>8</v>
      </c>
      <c r="AA8" s="72">
        <v>9.3000000000000007</v>
      </c>
      <c r="AB8" s="73">
        <v>11</v>
      </c>
      <c r="AC8" s="71">
        <v>12.3</v>
      </c>
      <c r="AD8" s="71">
        <v>14</v>
      </c>
      <c r="AE8" s="73">
        <v>15.3</v>
      </c>
      <c r="AF8" s="73">
        <v>17</v>
      </c>
      <c r="AG8" s="71">
        <v>18.3</v>
      </c>
      <c r="AH8" s="71">
        <v>20</v>
      </c>
      <c r="AI8" s="73">
        <v>21.3</v>
      </c>
      <c r="AJ8" s="73">
        <v>23</v>
      </c>
      <c r="AK8" s="74">
        <v>2</v>
      </c>
      <c r="AL8" s="62"/>
      <c r="AM8" s="75">
        <v>8</v>
      </c>
      <c r="AN8" s="76">
        <v>11</v>
      </c>
      <c r="AO8" s="77">
        <v>14</v>
      </c>
      <c r="AP8" s="76">
        <v>17</v>
      </c>
      <c r="AQ8" s="77">
        <v>20</v>
      </c>
      <c r="AR8" s="76">
        <v>23</v>
      </c>
      <c r="AS8" s="78">
        <v>5</v>
      </c>
      <c r="AV8" s="70">
        <v>5</v>
      </c>
      <c r="AW8" s="71">
        <v>6.3</v>
      </c>
      <c r="AX8" s="71">
        <v>8</v>
      </c>
      <c r="AY8" s="72">
        <v>9.3000000000000007</v>
      </c>
      <c r="AZ8" s="73">
        <v>11</v>
      </c>
      <c r="BA8" s="71">
        <v>12.3</v>
      </c>
      <c r="BB8" s="71">
        <v>14</v>
      </c>
      <c r="BC8" s="73">
        <v>15.3</v>
      </c>
      <c r="BD8" s="73">
        <v>17</v>
      </c>
      <c r="BE8" s="71">
        <v>18.3</v>
      </c>
      <c r="BF8" s="71">
        <v>20</v>
      </c>
      <c r="BG8" s="73">
        <v>21.3</v>
      </c>
      <c r="BH8" s="73">
        <v>23</v>
      </c>
      <c r="BI8" s="74">
        <v>2</v>
      </c>
      <c r="BJ8" s="62"/>
      <c r="BK8" s="75">
        <v>8</v>
      </c>
      <c r="BL8" s="76">
        <v>11</v>
      </c>
      <c r="BM8" s="77">
        <v>14</v>
      </c>
      <c r="BN8" s="76">
        <v>17</v>
      </c>
      <c r="BO8" s="77">
        <v>20</v>
      </c>
      <c r="BP8" s="76">
        <v>23</v>
      </c>
      <c r="BQ8" s="78">
        <v>5</v>
      </c>
      <c r="BS8" s="16" t="s">
        <v>55</v>
      </c>
      <c r="BT8" s="230" t="s">
        <v>56</v>
      </c>
      <c r="BV8" s="16" t="s">
        <v>55</v>
      </c>
      <c r="BW8" s="230" t="s">
        <v>56</v>
      </c>
      <c r="BY8" s="16" t="s">
        <v>55</v>
      </c>
      <c r="BZ8" s="230" t="s">
        <v>56</v>
      </c>
      <c r="CB8" s="16" t="s">
        <v>55</v>
      </c>
      <c r="CC8" s="230" t="s">
        <v>56</v>
      </c>
      <c r="CE8" s="16" t="s">
        <v>55</v>
      </c>
      <c r="CF8" s="230" t="s">
        <v>56</v>
      </c>
      <c r="CH8" s="16" t="s">
        <v>55</v>
      </c>
      <c r="CI8" s="230" t="s">
        <v>56</v>
      </c>
      <c r="CK8" s="16" t="s">
        <v>55</v>
      </c>
      <c r="CL8" s="230" t="s">
        <v>56</v>
      </c>
      <c r="CN8" s="16" t="s">
        <v>55</v>
      </c>
      <c r="CO8" s="230" t="s">
        <v>56</v>
      </c>
    </row>
    <row r="9" spans="1:93" ht="24.95" customHeight="1" x14ac:dyDescent="0.2">
      <c r="B9" s="371">
        <v>5.43</v>
      </c>
      <c r="C9" s="393" t="s">
        <v>71</v>
      </c>
      <c r="D9" s="390" t="s">
        <v>243</v>
      </c>
      <c r="E9" s="439">
        <v>8.6999999999999993</v>
      </c>
      <c r="F9" s="439" t="s">
        <v>23</v>
      </c>
      <c r="G9" s="372">
        <v>3</v>
      </c>
      <c r="H9" s="373">
        <f t="shared" ref="H9:H15" si="0">G9/(N(E9)+N(F9))</f>
        <v>0.34482758620689657</v>
      </c>
      <c r="I9" s="96" t="s">
        <v>115</v>
      </c>
      <c r="J9" s="372">
        <v>2</v>
      </c>
      <c r="K9" s="374">
        <v>6.09</v>
      </c>
      <c r="L9" s="396" t="s">
        <v>71</v>
      </c>
      <c r="M9" s="390" t="s">
        <v>244</v>
      </c>
      <c r="N9" s="439">
        <v>8.6999999999999993</v>
      </c>
      <c r="O9" s="439" t="s">
        <v>23</v>
      </c>
      <c r="P9" s="372">
        <v>27</v>
      </c>
      <c r="Q9" s="373">
        <f t="shared" ref="Q9:Q15" si="1">P9/(N(N9)+N(O9))</f>
        <v>3.1034482758620694</v>
      </c>
      <c r="R9" s="96" t="s">
        <v>245</v>
      </c>
      <c r="S9" s="372">
        <v>26</v>
      </c>
      <c r="T9" s="375">
        <f t="shared" ref="T9:T15" si="2">G9+P9</f>
        <v>30</v>
      </c>
      <c r="U9" s="376">
        <f t="shared" ref="U9:U15" si="3">T9/(N(E9)+N(F9)+N(N9)+N(O9))</f>
        <v>1.7241379310344829</v>
      </c>
      <c r="X9" s="377">
        <f t="shared" ref="X9:AJ14" si="4">IF(N($B9)&gt;0,IF($B9&gt;=X$6,IF($B9&lt;=X$8,$G9,0),0),0)+IF(N($K9)&gt;0,IF($K9&gt;=X$6,IF($K9&lt;=X$8,$P9,0),0),0)</f>
        <v>0</v>
      </c>
      <c r="Y9" s="378">
        <f t="shared" si="4"/>
        <v>30</v>
      </c>
      <c r="Z9" s="378">
        <f t="shared" si="4"/>
        <v>0</v>
      </c>
      <c r="AA9" s="379">
        <f t="shared" si="4"/>
        <v>0</v>
      </c>
      <c r="AB9" s="379">
        <f t="shared" si="4"/>
        <v>0</v>
      </c>
      <c r="AC9" s="378">
        <f t="shared" si="4"/>
        <v>0</v>
      </c>
      <c r="AD9" s="378">
        <f t="shared" si="4"/>
        <v>0</v>
      </c>
      <c r="AE9" s="379">
        <f t="shared" si="4"/>
        <v>0</v>
      </c>
      <c r="AF9" s="379">
        <f t="shared" si="4"/>
        <v>0</v>
      </c>
      <c r="AG9" s="378">
        <f t="shared" si="4"/>
        <v>0</v>
      </c>
      <c r="AH9" s="378">
        <f t="shared" si="4"/>
        <v>0</v>
      </c>
      <c r="AI9" s="379">
        <f t="shared" si="4"/>
        <v>0</v>
      </c>
      <c r="AJ9" s="379">
        <f t="shared" si="4"/>
        <v>0</v>
      </c>
      <c r="AK9" s="380">
        <f t="shared" ref="AK9:AK14" si="5">IF(N($B9)&gt;0,IF($B9&gt;=AK$6,$G9,0),0)+IF(N($K9)&gt;0,IF($K9&gt;=AK$6,$P9,0),0)+IF(N($B9)&gt;0,IF($B9&lt;=AK$8,$G9,0),0)+IF(N($K9)&gt;0,IF($K9&lt;=AK$8,$P9,0),0)</f>
        <v>0</v>
      </c>
      <c r="AM9" s="381">
        <f t="shared" ref="AM9:AM14" si="6">Y9+Z9</f>
        <v>30</v>
      </c>
      <c r="AN9" s="382">
        <f t="shared" ref="AN9:AN14" si="7">AA9+AB9</f>
        <v>0</v>
      </c>
      <c r="AO9" s="383">
        <f t="shared" ref="AO9:AO14" si="8">AC9+AD9</f>
        <v>0</v>
      </c>
      <c r="AP9" s="382">
        <f t="shared" ref="AP9:AP14" si="9">AE9+AF9</f>
        <v>0</v>
      </c>
      <c r="AQ9" s="383">
        <f t="shared" ref="AQ9:AQ14" si="10">AG9+AH9</f>
        <v>0</v>
      </c>
      <c r="AR9" s="382">
        <f t="shared" ref="AR9:AR14" si="11">AI9+AJ9</f>
        <v>0</v>
      </c>
      <c r="AS9" s="384">
        <f t="shared" ref="AS9:AS14" si="12">AK9+X9</f>
        <v>0</v>
      </c>
      <c r="AV9" s="377">
        <f t="shared" ref="AV9:BH14" si="13">IF(N($B9)&gt;0,IF($B9&gt;=AV$6,IF($B9&lt;=AV$8,N($E9)+N($F9),0),0),0)+IF(N($K9)&gt;0,IF($K9&gt;=AV$6,IF($K9&lt;=AV$8,N($N9)+N($O9),0),0),0)</f>
        <v>0</v>
      </c>
      <c r="AW9" s="378">
        <f t="shared" si="13"/>
        <v>17.399999999999999</v>
      </c>
      <c r="AX9" s="378">
        <f t="shared" si="13"/>
        <v>0</v>
      </c>
      <c r="AY9" s="379">
        <f t="shared" si="13"/>
        <v>0</v>
      </c>
      <c r="AZ9" s="379">
        <f t="shared" si="13"/>
        <v>0</v>
      </c>
      <c r="BA9" s="378">
        <f t="shared" si="13"/>
        <v>0</v>
      </c>
      <c r="BB9" s="378">
        <f t="shared" si="13"/>
        <v>0</v>
      </c>
      <c r="BC9" s="379">
        <f t="shared" si="13"/>
        <v>0</v>
      </c>
      <c r="BD9" s="379">
        <f t="shared" si="13"/>
        <v>0</v>
      </c>
      <c r="BE9" s="378">
        <f t="shared" si="13"/>
        <v>0</v>
      </c>
      <c r="BF9" s="378">
        <f t="shared" si="13"/>
        <v>0</v>
      </c>
      <c r="BG9" s="379">
        <f t="shared" si="13"/>
        <v>0</v>
      </c>
      <c r="BH9" s="379">
        <f t="shared" si="13"/>
        <v>0</v>
      </c>
      <c r="BI9" s="380">
        <f t="shared" ref="BI9:BI14" si="14">IF(N($B9)&gt;0,IF($B9&gt;=BI$6,IF($B9&lt;=BI$8+24,N($E9)+N($F9),0),0),0)+IF(N($K9)&gt;0,IF($K9&gt;=BI$6,IF($K9&lt;=BI$8+24,N($N9)+N($O9),0),0),0)+IF(N($B9)&gt;0,IF($B9&lt;=BI$8,N($E9)+N($F9),0),0)+IF(N($K9)&gt;0,IF($K9&lt;=BI$8,N($N9)+N($O9),0),0)</f>
        <v>0</v>
      </c>
      <c r="BK9" s="381">
        <f t="shared" ref="BK9:BK14" si="15">AW9+AX9</f>
        <v>17.399999999999999</v>
      </c>
      <c r="BL9" s="382">
        <f t="shared" ref="BL9:BL14" si="16">AY9+AZ9</f>
        <v>0</v>
      </c>
      <c r="BM9" s="383">
        <f t="shared" ref="BM9:BM14" si="17">BA9+BB9</f>
        <v>0</v>
      </c>
      <c r="BN9" s="382">
        <f t="shared" ref="BN9:BN14" si="18">BC9+BD9</f>
        <v>0</v>
      </c>
      <c r="BO9" s="383">
        <f t="shared" ref="BO9:BO14" si="19">BE9+BF9</f>
        <v>0</v>
      </c>
      <c r="BP9" s="382">
        <f t="shared" ref="BP9:BP14" si="20">BG9+BH9</f>
        <v>0</v>
      </c>
      <c r="BQ9" s="384">
        <f t="shared" ref="BQ9:BQ14" si="21">BI9+AV9</f>
        <v>0</v>
      </c>
      <c r="BS9" s="377">
        <f>IF(T($C9)=T('Typy taboru'!$C$8),IF($J9&gt;0,IF($J9&gt;='Typy taboru'!$F$8,IF($J9&gt;'Typy taboru'!$G$8,IF($J9&gt;'Typy taboru'!$I$8,3,2),1),0)),0)</f>
        <v>0</v>
      </c>
      <c r="BT9" s="388">
        <f>IF(T($L9)=T('Typy taboru'!$C$8),IF($S9&gt;0,IF($S9&gt;='Typy taboru'!$F$8,IF($S9&gt;'Typy taboru'!$G$8,IF($S9&gt;'Typy taboru'!$I$8,3,2),1),0)),0)</f>
        <v>0</v>
      </c>
      <c r="BV9" s="377">
        <f>IF(T($C9)=T('Typy taboru'!$C$9),IF($J9&gt;0,IF($J9&gt;='Typy taboru'!$F$9,IF($J9&gt;'Typy taboru'!$G$9,IF($J9&gt;'Typy taboru'!$I$9,3,2),1),0)),0)</f>
        <v>0</v>
      </c>
      <c r="BW9" s="388">
        <f>IF(T($L9)=T('Typy taboru'!$C$9),IF($S9&gt;0,IF($S9&gt;='Typy taboru'!$F$9,IF($S9&gt;'Typy taboru'!$G$9,IF($S9&gt;'Typy taboru'!$I$9,3,2),1),0)),0)</f>
        <v>0</v>
      </c>
      <c r="BY9" s="377">
        <f>IF(T($C9)=T('Typy taboru'!$C$10),IF($J9&gt;0,IF($J9&gt;='Typy taboru'!$F$10,IF($J9&gt;'Typy taboru'!$G$10,IF($J9&gt;'Typy taboru'!$I$10,3,2),1),0)),0)</f>
        <v>0</v>
      </c>
      <c r="BZ9" s="388">
        <f>IF(T($L9)=T('Typy taboru'!$C$10),IF($S9&gt;0,IF($S9&gt;='Typy taboru'!$F$10,IF($S9&gt;'Typy taboru'!$G$10,IF($S9&gt;'Typy taboru'!$I$10,3,2),1),0)),0)</f>
        <v>0</v>
      </c>
      <c r="CB9" s="377">
        <f>IF(T($C9)=T('Typy taboru'!$C$11),IF($J9&gt;0,IF($J9&gt;='Typy taboru'!$F$11,IF($J9&gt;'Typy taboru'!$G$11,IF($J9&gt;'Typy taboru'!$I$11,3,2),1),0)),0)</f>
        <v>0</v>
      </c>
      <c r="CC9" s="388">
        <f>IF(T($L9)=T('Typy taboru'!$C$11),IF($S9&gt;0,IF($S9&gt;='Typy taboru'!$F$11,IF($S9&gt;'Typy taboru'!$G$11,IF($S9&gt;'Typy taboru'!$I$11,3,2),1),0)),0)</f>
        <v>0</v>
      </c>
      <c r="CE9" s="377">
        <f>IF(T($C9)=T('Typy taboru'!$C$12),IF($J9&gt;0,IF($J9&gt;='Typy taboru'!$F$12,IF($J9&gt;'Typy taboru'!$G$12,IF($J9&gt;'Typy taboru'!$I$12,3,2),1),0)),0)</f>
        <v>0</v>
      </c>
      <c r="CF9" s="388">
        <f>IF(T($L9)=T('Typy taboru'!$C$12),IF($S9&gt;0,IF($S9&gt;='Typy taboru'!$F$12,IF($S9&gt;'Typy taboru'!$G$12,IF($S9&gt;'Typy taboru'!$I$12,3,2),1),0)),0)</f>
        <v>0</v>
      </c>
      <c r="CH9" s="377">
        <f>IF(T($C9)=T('Typy taboru'!$C$13),IF($J9&gt;0,IF($J9&gt;='Typy taboru'!$F$13,IF($J9&gt;'Typy taboru'!$G$13,IF($J9&gt;'Typy taboru'!$I$13,3,2),1),0)),0)</f>
        <v>0</v>
      </c>
      <c r="CI9" s="388">
        <f>IF(T($L9)=T('Typy taboru'!$C$13),IF($S9&gt;0,IF($S9&gt;='Typy taboru'!$F$13,IF($S9&gt;'Typy taboru'!$G$13,IF($S9&gt;'Typy taboru'!$I$13,3,2),1),0)),0)</f>
        <v>0</v>
      </c>
      <c r="CK9" s="377">
        <f>IF(T($C9)=T('Typy taboru'!$C$14),IF($J9&gt;0,IF($J9&gt;='Typy taboru'!$F$14,IF($J9&gt;'Typy taboru'!$G$14,IF($J9&gt;'Typy taboru'!$I$14,3,2),1),0)),0)</f>
        <v>0</v>
      </c>
      <c r="CL9" s="388">
        <f>IF(T($L9)=T('Typy taboru'!$C$14),IF($S9&gt;0,IF($S9&gt;='Typy taboru'!$F$14,IF($S9&gt;'Typy taboru'!$G$14,IF($S9&gt;'Typy taboru'!$I$14,3,2),1),0)),0)</f>
        <v>0</v>
      </c>
      <c r="CN9" s="377">
        <f>IF(T($C9)=T('Typy taboru'!$C$15),IF($J9&gt;0,IF($J9&gt;='Typy taboru'!$F$15,IF($J9&gt;'Typy taboru'!$G$15,IF($J9&gt;'Typy taboru'!$I$15,3,2),1),0)),0)</f>
        <v>0</v>
      </c>
      <c r="CO9" s="388">
        <f>IF(T($L9)=T('Typy taboru'!$C$15),IF($S9&gt;0,IF($S9&gt;='Typy taboru'!$F$15,IF($S9&gt;'Typy taboru'!$G$15,IF($S9&gt;'Typy taboru'!$I$15,3,2),1),0)),0)</f>
        <v>0</v>
      </c>
    </row>
    <row r="10" spans="1:93" ht="24.95" customHeight="1" x14ac:dyDescent="0.2">
      <c r="B10" s="371">
        <v>6.4</v>
      </c>
      <c r="C10" s="393" t="s">
        <v>71</v>
      </c>
      <c r="D10" s="390" t="s">
        <v>243</v>
      </c>
      <c r="E10" s="439">
        <v>8.6999999999999993</v>
      </c>
      <c r="F10" s="439" t="s">
        <v>23</v>
      </c>
      <c r="G10" s="372">
        <v>16</v>
      </c>
      <c r="H10" s="373">
        <f t="shared" si="0"/>
        <v>1.8390804597701151</v>
      </c>
      <c r="I10" s="96" t="s">
        <v>102</v>
      </c>
      <c r="J10" s="372">
        <v>14</v>
      </c>
      <c r="K10" s="374">
        <v>7.23</v>
      </c>
      <c r="L10" s="396" t="s">
        <v>71</v>
      </c>
      <c r="M10" s="390" t="s">
        <v>244</v>
      </c>
      <c r="N10" s="439">
        <v>8.6999999999999993</v>
      </c>
      <c r="O10" s="439" t="s">
        <v>23</v>
      </c>
      <c r="P10" s="372">
        <v>33</v>
      </c>
      <c r="Q10" s="373">
        <f t="shared" si="1"/>
        <v>3.7931034482758625</v>
      </c>
      <c r="R10" s="96" t="s">
        <v>245</v>
      </c>
      <c r="S10" s="372">
        <v>32</v>
      </c>
      <c r="T10" s="375">
        <f t="shared" si="2"/>
        <v>49</v>
      </c>
      <c r="U10" s="376">
        <f t="shared" si="3"/>
        <v>2.8160919540229887</v>
      </c>
      <c r="X10" s="377">
        <f t="shared" si="4"/>
        <v>0</v>
      </c>
      <c r="Y10" s="378">
        <f t="shared" si="4"/>
        <v>0</v>
      </c>
      <c r="Z10" s="378">
        <f t="shared" si="4"/>
        <v>49</v>
      </c>
      <c r="AA10" s="379">
        <f t="shared" si="4"/>
        <v>0</v>
      </c>
      <c r="AB10" s="379">
        <f t="shared" si="4"/>
        <v>0</v>
      </c>
      <c r="AC10" s="378">
        <f t="shared" si="4"/>
        <v>0</v>
      </c>
      <c r="AD10" s="378">
        <f t="shared" si="4"/>
        <v>0</v>
      </c>
      <c r="AE10" s="379">
        <f t="shared" si="4"/>
        <v>0</v>
      </c>
      <c r="AF10" s="379">
        <f t="shared" si="4"/>
        <v>0</v>
      </c>
      <c r="AG10" s="378">
        <f t="shared" si="4"/>
        <v>0</v>
      </c>
      <c r="AH10" s="378">
        <f t="shared" si="4"/>
        <v>0</v>
      </c>
      <c r="AI10" s="379">
        <f t="shared" si="4"/>
        <v>0</v>
      </c>
      <c r="AJ10" s="379">
        <f t="shared" si="4"/>
        <v>0</v>
      </c>
      <c r="AK10" s="380">
        <f t="shared" si="5"/>
        <v>0</v>
      </c>
      <c r="AM10" s="381">
        <f t="shared" si="6"/>
        <v>49</v>
      </c>
      <c r="AN10" s="382">
        <f t="shared" si="7"/>
        <v>0</v>
      </c>
      <c r="AO10" s="383">
        <f t="shared" si="8"/>
        <v>0</v>
      </c>
      <c r="AP10" s="382">
        <f t="shared" si="9"/>
        <v>0</v>
      </c>
      <c r="AQ10" s="383">
        <f t="shared" si="10"/>
        <v>0</v>
      </c>
      <c r="AR10" s="382">
        <f t="shared" si="11"/>
        <v>0</v>
      </c>
      <c r="AS10" s="384">
        <f t="shared" si="12"/>
        <v>0</v>
      </c>
      <c r="AV10" s="377">
        <f t="shared" si="13"/>
        <v>0</v>
      </c>
      <c r="AW10" s="378">
        <f t="shared" si="13"/>
        <v>0</v>
      </c>
      <c r="AX10" s="378">
        <f t="shared" si="13"/>
        <v>17.399999999999999</v>
      </c>
      <c r="AY10" s="379">
        <f t="shared" si="13"/>
        <v>0</v>
      </c>
      <c r="AZ10" s="379">
        <f t="shared" si="13"/>
        <v>0</v>
      </c>
      <c r="BA10" s="378">
        <f t="shared" si="13"/>
        <v>0</v>
      </c>
      <c r="BB10" s="378">
        <f t="shared" si="13"/>
        <v>0</v>
      </c>
      <c r="BC10" s="379">
        <f t="shared" si="13"/>
        <v>0</v>
      </c>
      <c r="BD10" s="379">
        <f t="shared" si="13"/>
        <v>0</v>
      </c>
      <c r="BE10" s="378">
        <f t="shared" si="13"/>
        <v>0</v>
      </c>
      <c r="BF10" s="378">
        <f t="shared" si="13"/>
        <v>0</v>
      </c>
      <c r="BG10" s="379">
        <f t="shared" si="13"/>
        <v>0</v>
      </c>
      <c r="BH10" s="379">
        <f t="shared" si="13"/>
        <v>0</v>
      </c>
      <c r="BI10" s="380">
        <f t="shared" si="14"/>
        <v>0</v>
      </c>
      <c r="BK10" s="381">
        <f t="shared" si="15"/>
        <v>17.399999999999999</v>
      </c>
      <c r="BL10" s="382">
        <f t="shared" si="16"/>
        <v>0</v>
      </c>
      <c r="BM10" s="383">
        <f t="shared" si="17"/>
        <v>0</v>
      </c>
      <c r="BN10" s="382">
        <f t="shared" si="18"/>
        <v>0</v>
      </c>
      <c r="BO10" s="383">
        <f t="shared" si="19"/>
        <v>0</v>
      </c>
      <c r="BP10" s="382">
        <f t="shared" si="20"/>
        <v>0</v>
      </c>
      <c r="BQ10" s="384">
        <f t="shared" si="21"/>
        <v>0</v>
      </c>
      <c r="BS10" s="377">
        <f>IF(T($C10)=T('Typy taboru'!$C$8),IF($J10&gt;0,IF($J10&gt;='Typy taboru'!$F$8,IF($J10&gt;'Typy taboru'!$G$8,IF($J10&gt;'Typy taboru'!$I$8,3,2),1),0)),0)</f>
        <v>0</v>
      </c>
      <c r="BT10" s="388">
        <f>IF(T($L10)=T('Typy taboru'!$C$8),IF($S10&gt;0,IF($S10&gt;='Typy taboru'!$F$8,IF($S10&gt;'Typy taboru'!$G$8,IF($S10&gt;'Typy taboru'!$I$8,3,2),1),0)),0)</f>
        <v>0</v>
      </c>
      <c r="BV10" s="377">
        <f>IF(T($C10)=T('Typy taboru'!$C$9),IF($J10&gt;0,IF($J10&gt;='Typy taboru'!$F$9,IF($J10&gt;'Typy taboru'!$G$9,IF($J10&gt;'Typy taboru'!$I$9,3,2),1),0)),0)</f>
        <v>0</v>
      </c>
      <c r="BW10" s="388">
        <f>IF(T($L10)=T('Typy taboru'!$C$9),IF($S10&gt;0,IF($S10&gt;='Typy taboru'!$F$9,IF($S10&gt;'Typy taboru'!$G$9,IF($S10&gt;'Typy taboru'!$I$9,3,2),1),0)),0)</f>
        <v>0</v>
      </c>
      <c r="BY10" s="377">
        <f>IF(T($C10)=T('Typy taboru'!$C$10),IF($J10&gt;0,IF($J10&gt;='Typy taboru'!$F$10,IF($J10&gt;'Typy taboru'!$G$10,IF($J10&gt;'Typy taboru'!$I$10,3,2),1),0)),0)</f>
        <v>0</v>
      </c>
      <c r="BZ10" s="388">
        <f>IF(T($L10)=T('Typy taboru'!$C$10),IF($S10&gt;0,IF($S10&gt;='Typy taboru'!$F$10,IF($S10&gt;'Typy taboru'!$G$10,IF($S10&gt;'Typy taboru'!$I$10,3,2),1),0)),0)</f>
        <v>0</v>
      </c>
      <c r="CB10" s="377">
        <f>IF(T($C10)=T('Typy taboru'!$C$11),IF($J10&gt;0,IF($J10&gt;='Typy taboru'!$F$11,IF($J10&gt;'Typy taboru'!$G$11,IF($J10&gt;'Typy taboru'!$I$11,3,2),1),0)),0)</f>
        <v>0</v>
      </c>
      <c r="CC10" s="388">
        <f>IF(T($L10)=T('Typy taboru'!$C$11),IF($S10&gt;0,IF($S10&gt;='Typy taboru'!$F$11,IF($S10&gt;'Typy taboru'!$G$11,IF($S10&gt;'Typy taboru'!$I$11,3,2),1),0)),0)</f>
        <v>0</v>
      </c>
      <c r="CE10" s="377">
        <f>IF(T($C10)=T('Typy taboru'!$C$12),IF($J10&gt;0,IF($J10&gt;='Typy taboru'!$F$12,IF($J10&gt;'Typy taboru'!$G$12,IF($J10&gt;'Typy taboru'!$I$12,3,2),1),0)),0)</f>
        <v>0</v>
      </c>
      <c r="CF10" s="388">
        <f>IF(T($L10)=T('Typy taboru'!$C$12),IF($S10&gt;0,IF($S10&gt;='Typy taboru'!$F$12,IF($S10&gt;'Typy taboru'!$G$12,IF($S10&gt;'Typy taboru'!$I$12,3,2),1),0)),0)</f>
        <v>0</v>
      </c>
      <c r="CH10" s="377">
        <f>IF(T($C10)=T('Typy taboru'!$C$13),IF($J10&gt;0,IF($J10&gt;='Typy taboru'!$F$13,IF($J10&gt;'Typy taboru'!$G$13,IF($J10&gt;'Typy taboru'!$I$13,3,2),1),0)),0)</f>
        <v>0</v>
      </c>
      <c r="CI10" s="388">
        <f>IF(T($L10)=T('Typy taboru'!$C$13),IF($S10&gt;0,IF($S10&gt;='Typy taboru'!$F$13,IF($S10&gt;'Typy taboru'!$G$13,IF($S10&gt;'Typy taboru'!$I$13,3,2),1),0)),0)</f>
        <v>0</v>
      </c>
      <c r="CK10" s="377">
        <f>IF(T($C10)=T('Typy taboru'!$C$14),IF($J10&gt;0,IF($J10&gt;='Typy taboru'!$F$14,IF($J10&gt;'Typy taboru'!$G$14,IF($J10&gt;'Typy taboru'!$I$14,3,2),1),0)),0)</f>
        <v>0</v>
      </c>
      <c r="CL10" s="388">
        <f>IF(T($L10)=T('Typy taboru'!$C$14),IF($S10&gt;0,IF($S10&gt;='Typy taboru'!$F$14,IF($S10&gt;'Typy taboru'!$G$14,IF($S10&gt;'Typy taboru'!$I$14,3,2),1),0)),0)</f>
        <v>0</v>
      </c>
      <c r="CN10" s="377">
        <f>IF(T($C10)=T('Typy taboru'!$C$15),IF($J10&gt;0,IF($J10&gt;='Typy taboru'!$F$15,IF($J10&gt;'Typy taboru'!$G$15,IF($J10&gt;'Typy taboru'!$I$15,3,2),1),0)),0)</f>
        <v>0</v>
      </c>
      <c r="CO10" s="388">
        <f>IF(T($L10)=T('Typy taboru'!$C$15),IF($S10&gt;0,IF($S10&gt;='Typy taboru'!$F$15,IF($S10&gt;'Typy taboru'!$G$15,IF($S10&gt;'Typy taboru'!$I$15,3,2),1),0)),0)</f>
        <v>0</v>
      </c>
    </row>
    <row r="11" spans="1:93" ht="24.95" customHeight="1" x14ac:dyDescent="0.2">
      <c r="B11" s="371">
        <v>7.53</v>
      </c>
      <c r="C11" s="393" t="s">
        <v>71</v>
      </c>
      <c r="D11" s="390" t="s">
        <v>243</v>
      </c>
      <c r="E11" s="439">
        <v>8.6999999999999993</v>
      </c>
      <c r="F11" s="439" t="s">
        <v>23</v>
      </c>
      <c r="G11" s="372">
        <v>6</v>
      </c>
      <c r="H11" s="373">
        <f t="shared" si="0"/>
        <v>0.68965517241379315</v>
      </c>
      <c r="I11" s="96" t="s">
        <v>108</v>
      </c>
      <c r="J11" s="372">
        <v>3</v>
      </c>
      <c r="K11" s="374">
        <v>8.1999999999999993</v>
      </c>
      <c r="L11" s="396" t="s">
        <v>71</v>
      </c>
      <c r="M11" s="390" t="s">
        <v>244</v>
      </c>
      <c r="N11" s="439">
        <v>8.6999999999999993</v>
      </c>
      <c r="O11" s="439" t="s">
        <v>23</v>
      </c>
      <c r="P11" s="372">
        <v>28</v>
      </c>
      <c r="Q11" s="373">
        <f t="shared" si="1"/>
        <v>3.2183908045977012</v>
      </c>
      <c r="R11" s="96" t="s">
        <v>246</v>
      </c>
      <c r="S11" s="372">
        <v>25</v>
      </c>
      <c r="T11" s="375">
        <f t="shared" si="2"/>
        <v>34</v>
      </c>
      <c r="U11" s="376">
        <f t="shared" si="3"/>
        <v>1.9540229885057472</v>
      </c>
      <c r="X11" s="377">
        <f t="shared" si="4"/>
        <v>0</v>
      </c>
      <c r="Y11" s="378">
        <f t="shared" si="4"/>
        <v>0</v>
      </c>
      <c r="Z11" s="378">
        <f t="shared" si="4"/>
        <v>6</v>
      </c>
      <c r="AA11" s="379">
        <f t="shared" si="4"/>
        <v>28</v>
      </c>
      <c r="AB11" s="379">
        <f t="shared" si="4"/>
        <v>0</v>
      </c>
      <c r="AC11" s="378">
        <f t="shared" si="4"/>
        <v>0</v>
      </c>
      <c r="AD11" s="378">
        <f t="shared" si="4"/>
        <v>0</v>
      </c>
      <c r="AE11" s="379">
        <f t="shared" si="4"/>
        <v>0</v>
      </c>
      <c r="AF11" s="379">
        <f t="shared" si="4"/>
        <v>0</v>
      </c>
      <c r="AG11" s="378">
        <f t="shared" si="4"/>
        <v>0</v>
      </c>
      <c r="AH11" s="378">
        <f t="shared" si="4"/>
        <v>0</v>
      </c>
      <c r="AI11" s="379">
        <f t="shared" si="4"/>
        <v>0</v>
      </c>
      <c r="AJ11" s="379">
        <f t="shared" si="4"/>
        <v>0</v>
      </c>
      <c r="AK11" s="380">
        <f t="shared" si="5"/>
        <v>0</v>
      </c>
      <c r="AM11" s="381">
        <f t="shared" si="6"/>
        <v>6</v>
      </c>
      <c r="AN11" s="382">
        <f t="shared" si="7"/>
        <v>28</v>
      </c>
      <c r="AO11" s="383">
        <f t="shared" si="8"/>
        <v>0</v>
      </c>
      <c r="AP11" s="382">
        <f t="shared" si="9"/>
        <v>0</v>
      </c>
      <c r="AQ11" s="383">
        <f t="shared" si="10"/>
        <v>0</v>
      </c>
      <c r="AR11" s="382">
        <f t="shared" si="11"/>
        <v>0</v>
      </c>
      <c r="AS11" s="384">
        <f t="shared" si="12"/>
        <v>0</v>
      </c>
      <c r="AV11" s="377">
        <f t="shared" si="13"/>
        <v>0</v>
      </c>
      <c r="AW11" s="378">
        <f t="shared" si="13"/>
        <v>0</v>
      </c>
      <c r="AX11" s="378">
        <f t="shared" si="13"/>
        <v>8.6999999999999993</v>
      </c>
      <c r="AY11" s="379">
        <f t="shared" si="13"/>
        <v>8.6999999999999993</v>
      </c>
      <c r="AZ11" s="379">
        <f t="shared" si="13"/>
        <v>0</v>
      </c>
      <c r="BA11" s="378">
        <f t="shared" si="13"/>
        <v>0</v>
      </c>
      <c r="BB11" s="378">
        <f t="shared" si="13"/>
        <v>0</v>
      </c>
      <c r="BC11" s="379">
        <f t="shared" si="13"/>
        <v>0</v>
      </c>
      <c r="BD11" s="379">
        <f t="shared" si="13"/>
        <v>0</v>
      </c>
      <c r="BE11" s="378">
        <f t="shared" si="13"/>
        <v>0</v>
      </c>
      <c r="BF11" s="378">
        <f t="shared" si="13"/>
        <v>0</v>
      </c>
      <c r="BG11" s="379">
        <f t="shared" si="13"/>
        <v>0</v>
      </c>
      <c r="BH11" s="379">
        <f t="shared" si="13"/>
        <v>0</v>
      </c>
      <c r="BI11" s="380">
        <f t="shared" si="14"/>
        <v>0</v>
      </c>
      <c r="BK11" s="381">
        <f t="shared" si="15"/>
        <v>8.6999999999999993</v>
      </c>
      <c r="BL11" s="382">
        <f t="shared" si="16"/>
        <v>8.6999999999999993</v>
      </c>
      <c r="BM11" s="383">
        <f t="shared" si="17"/>
        <v>0</v>
      </c>
      <c r="BN11" s="382">
        <f t="shared" si="18"/>
        <v>0</v>
      </c>
      <c r="BO11" s="383">
        <f t="shared" si="19"/>
        <v>0</v>
      </c>
      <c r="BP11" s="382">
        <f t="shared" si="20"/>
        <v>0</v>
      </c>
      <c r="BQ11" s="384">
        <f t="shared" si="21"/>
        <v>0</v>
      </c>
      <c r="BS11" s="377">
        <f>IF(T($C11)=T('Typy taboru'!$C$8),IF($J11&gt;0,IF($J11&gt;='Typy taboru'!$F$8,IF($J11&gt;'Typy taboru'!$G$8,IF($J11&gt;'Typy taboru'!$I$8,3,2),1),0)),0)</f>
        <v>0</v>
      </c>
      <c r="BT11" s="388">
        <f>IF(T($L11)=T('Typy taboru'!$C$8),IF($S11&gt;0,IF($S11&gt;='Typy taboru'!$F$8,IF($S11&gt;'Typy taboru'!$G$8,IF($S11&gt;'Typy taboru'!$I$8,3,2),1),0)),0)</f>
        <v>0</v>
      </c>
      <c r="BV11" s="377">
        <f>IF(T($C11)=T('Typy taboru'!$C$9),IF($J11&gt;0,IF($J11&gt;='Typy taboru'!$F$9,IF($J11&gt;'Typy taboru'!$G$9,IF($J11&gt;'Typy taboru'!$I$9,3,2),1),0)),0)</f>
        <v>0</v>
      </c>
      <c r="BW11" s="388">
        <f>IF(T($L11)=T('Typy taboru'!$C$9),IF($S11&gt;0,IF($S11&gt;='Typy taboru'!$F$9,IF($S11&gt;'Typy taboru'!$G$9,IF($S11&gt;'Typy taboru'!$I$9,3,2),1),0)),0)</f>
        <v>0</v>
      </c>
      <c r="BY11" s="377">
        <f>IF(T($C11)=T('Typy taboru'!$C$10),IF($J11&gt;0,IF($J11&gt;='Typy taboru'!$F$10,IF($J11&gt;'Typy taboru'!$G$10,IF($J11&gt;'Typy taboru'!$I$10,3,2),1),0)),0)</f>
        <v>0</v>
      </c>
      <c r="BZ11" s="388">
        <f>IF(T($L11)=T('Typy taboru'!$C$10),IF($S11&gt;0,IF($S11&gt;='Typy taboru'!$F$10,IF($S11&gt;'Typy taboru'!$G$10,IF($S11&gt;'Typy taboru'!$I$10,3,2),1),0)),0)</f>
        <v>0</v>
      </c>
      <c r="CB11" s="377">
        <f>IF(T($C11)=T('Typy taboru'!$C$11),IF($J11&gt;0,IF($J11&gt;='Typy taboru'!$F$11,IF($J11&gt;'Typy taboru'!$G$11,IF($J11&gt;'Typy taboru'!$I$11,3,2),1),0)),0)</f>
        <v>0</v>
      </c>
      <c r="CC11" s="388">
        <f>IF(T($L11)=T('Typy taboru'!$C$11),IF($S11&gt;0,IF($S11&gt;='Typy taboru'!$F$11,IF($S11&gt;'Typy taboru'!$G$11,IF($S11&gt;'Typy taboru'!$I$11,3,2),1),0)),0)</f>
        <v>0</v>
      </c>
      <c r="CE11" s="377">
        <f>IF(T($C11)=T('Typy taboru'!$C$12),IF($J11&gt;0,IF($J11&gt;='Typy taboru'!$F$12,IF($J11&gt;'Typy taboru'!$G$12,IF($J11&gt;'Typy taboru'!$I$12,3,2),1),0)),0)</f>
        <v>0</v>
      </c>
      <c r="CF11" s="388">
        <f>IF(T($L11)=T('Typy taboru'!$C$12),IF($S11&gt;0,IF($S11&gt;='Typy taboru'!$F$12,IF($S11&gt;'Typy taboru'!$G$12,IF($S11&gt;'Typy taboru'!$I$12,3,2),1),0)),0)</f>
        <v>0</v>
      </c>
      <c r="CH11" s="377">
        <f>IF(T($C11)=T('Typy taboru'!$C$13),IF($J11&gt;0,IF($J11&gt;='Typy taboru'!$F$13,IF($J11&gt;'Typy taboru'!$G$13,IF($J11&gt;'Typy taboru'!$I$13,3,2),1),0)),0)</f>
        <v>0</v>
      </c>
      <c r="CI11" s="388">
        <f>IF(T($L11)=T('Typy taboru'!$C$13),IF($S11&gt;0,IF($S11&gt;='Typy taboru'!$F$13,IF($S11&gt;'Typy taboru'!$G$13,IF($S11&gt;'Typy taboru'!$I$13,3,2),1),0)),0)</f>
        <v>0</v>
      </c>
      <c r="CK11" s="377">
        <f>IF(T($C11)=T('Typy taboru'!$C$14),IF($J11&gt;0,IF($J11&gt;='Typy taboru'!$F$14,IF($J11&gt;'Typy taboru'!$G$14,IF($J11&gt;'Typy taboru'!$I$14,3,2),1),0)),0)</f>
        <v>0</v>
      </c>
      <c r="CL11" s="388">
        <f>IF(T($L11)=T('Typy taboru'!$C$14),IF($S11&gt;0,IF($S11&gt;='Typy taboru'!$F$14,IF($S11&gt;'Typy taboru'!$G$14,IF($S11&gt;'Typy taboru'!$I$14,3,2),1),0)),0)</f>
        <v>0</v>
      </c>
      <c r="CN11" s="377">
        <f>IF(T($C11)=T('Typy taboru'!$C$15),IF($J11&gt;0,IF($J11&gt;='Typy taboru'!$F$15,IF($J11&gt;'Typy taboru'!$G$15,IF($J11&gt;'Typy taboru'!$I$15,3,2),1),0)),0)</f>
        <v>0</v>
      </c>
      <c r="CO11" s="388">
        <f>IF(T($L11)=T('Typy taboru'!$C$15),IF($S11&gt;0,IF($S11&gt;='Typy taboru'!$F$15,IF($S11&gt;'Typy taboru'!$G$15,IF($S11&gt;'Typy taboru'!$I$15,3,2),1),0)),0)</f>
        <v>0</v>
      </c>
    </row>
    <row r="12" spans="1:93" ht="24.95" customHeight="1" x14ac:dyDescent="0.2">
      <c r="B12" s="371">
        <v>12.13</v>
      </c>
      <c r="C12" s="393" t="s">
        <v>71</v>
      </c>
      <c r="D12" s="390" t="s">
        <v>243</v>
      </c>
      <c r="E12" s="439">
        <v>8.6999999999999993</v>
      </c>
      <c r="F12" s="439" t="s">
        <v>23</v>
      </c>
      <c r="G12" s="372">
        <v>30</v>
      </c>
      <c r="H12" s="373">
        <f t="shared" si="0"/>
        <v>3.4482758620689657</v>
      </c>
      <c r="I12" s="96" t="s">
        <v>102</v>
      </c>
      <c r="J12" s="372">
        <v>19</v>
      </c>
      <c r="K12" s="374">
        <v>12.45</v>
      </c>
      <c r="L12" s="396" t="s">
        <v>71</v>
      </c>
      <c r="M12" s="390" t="s">
        <v>244</v>
      </c>
      <c r="N12" s="439">
        <v>8.6999999999999993</v>
      </c>
      <c r="O12" s="439" t="s">
        <v>23</v>
      </c>
      <c r="P12" s="372">
        <v>13</v>
      </c>
      <c r="Q12" s="373">
        <f t="shared" si="1"/>
        <v>1.4942528735632186</v>
      </c>
      <c r="R12" s="96" t="s">
        <v>101</v>
      </c>
      <c r="S12" s="372">
        <v>7</v>
      </c>
      <c r="T12" s="375">
        <f t="shared" si="2"/>
        <v>43</v>
      </c>
      <c r="U12" s="376">
        <f t="shared" si="3"/>
        <v>2.4712643678160924</v>
      </c>
      <c r="X12" s="377">
        <f t="shared" si="4"/>
        <v>0</v>
      </c>
      <c r="Y12" s="378">
        <f t="shared" si="4"/>
        <v>0</v>
      </c>
      <c r="Z12" s="378">
        <f t="shared" si="4"/>
        <v>0</v>
      </c>
      <c r="AA12" s="379">
        <f t="shared" si="4"/>
        <v>0</v>
      </c>
      <c r="AB12" s="379">
        <f t="shared" si="4"/>
        <v>0</v>
      </c>
      <c r="AC12" s="378">
        <f t="shared" si="4"/>
        <v>30</v>
      </c>
      <c r="AD12" s="378">
        <f t="shared" si="4"/>
        <v>13</v>
      </c>
      <c r="AE12" s="379">
        <f t="shared" si="4"/>
        <v>0</v>
      </c>
      <c r="AF12" s="379">
        <f t="shared" si="4"/>
        <v>0</v>
      </c>
      <c r="AG12" s="378">
        <f t="shared" si="4"/>
        <v>0</v>
      </c>
      <c r="AH12" s="378">
        <f t="shared" si="4"/>
        <v>0</v>
      </c>
      <c r="AI12" s="379">
        <f t="shared" si="4"/>
        <v>0</v>
      </c>
      <c r="AJ12" s="379">
        <f t="shared" si="4"/>
        <v>0</v>
      </c>
      <c r="AK12" s="380">
        <f t="shared" si="5"/>
        <v>0</v>
      </c>
      <c r="AM12" s="381">
        <f t="shared" si="6"/>
        <v>0</v>
      </c>
      <c r="AN12" s="382">
        <f t="shared" si="7"/>
        <v>0</v>
      </c>
      <c r="AO12" s="383">
        <f t="shared" si="8"/>
        <v>43</v>
      </c>
      <c r="AP12" s="382">
        <f t="shared" si="9"/>
        <v>0</v>
      </c>
      <c r="AQ12" s="383">
        <f t="shared" si="10"/>
        <v>0</v>
      </c>
      <c r="AR12" s="382">
        <f t="shared" si="11"/>
        <v>0</v>
      </c>
      <c r="AS12" s="384">
        <f t="shared" si="12"/>
        <v>0</v>
      </c>
      <c r="AV12" s="377">
        <f t="shared" si="13"/>
        <v>0</v>
      </c>
      <c r="AW12" s="378">
        <f t="shared" si="13"/>
        <v>0</v>
      </c>
      <c r="AX12" s="378">
        <f t="shared" si="13"/>
        <v>0</v>
      </c>
      <c r="AY12" s="379">
        <f t="shared" si="13"/>
        <v>0</v>
      </c>
      <c r="AZ12" s="379">
        <f t="shared" si="13"/>
        <v>0</v>
      </c>
      <c r="BA12" s="378">
        <f t="shared" si="13"/>
        <v>8.6999999999999993</v>
      </c>
      <c r="BB12" s="378">
        <f t="shared" si="13"/>
        <v>8.6999999999999993</v>
      </c>
      <c r="BC12" s="379">
        <f t="shared" si="13"/>
        <v>0</v>
      </c>
      <c r="BD12" s="379">
        <f t="shared" si="13"/>
        <v>0</v>
      </c>
      <c r="BE12" s="378">
        <f t="shared" si="13"/>
        <v>0</v>
      </c>
      <c r="BF12" s="378">
        <f t="shared" si="13"/>
        <v>0</v>
      </c>
      <c r="BG12" s="379">
        <f t="shared" si="13"/>
        <v>0</v>
      </c>
      <c r="BH12" s="379">
        <f t="shared" si="13"/>
        <v>0</v>
      </c>
      <c r="BI12" s="380">
        <f t="shared" si="14"/>
        <v>0</v>
      </c>
      <c r="BK12" s="381">
        <f t="shared" si="15"/>
        <v>0</v>
      </c>
      <c r="BL12" s="382">
        <f t="shared" si="16"/>
        <v>0</v>
      </c>
      <c r="BM12" s="383">
        <f t="shared" si="17"/>
        <v>17.399999999999999</v>
      </c>
      <c r="BN12" s="382">
        <f t="shared" si="18"/>
        <v>0</v>
      </c>
      <c r="BO12" s="383">
        <f t="shared" si="19"/>
        <v>0</v>
      </c>
      <c r="BP12" s="382">
        <f t="shared" si="20"/>
        <v>0</v>
      </c>
      <c r="BQ12" s="384">
        <f t="shared" si="21"/>
        <v>0</v>
      </c>
      <c r="BS12" s="377">
        <f>IF(T($C12)=T('Typy taboru'!$C$8),IF($J12&gt;0,IF($J12&gt;='Typy taboru'!$F$8,IF($J12&gt;'Typy taboru'!$G$8,IF($J12&gt;'Typy taboru'!$I$8,3,2),1),0)),0)</f>
        <v>0</v>
      </c>
      <c r="BT12" s="388">
        <f>IF(T($L12)=T('Typy taboru'!$C$8),IF($S12&gt;0,IF($S12&gt;='Typy taboru'!$F$8,IF($S12&gt;'Typy taboru'!$G$8,IF($S12&gt;'Typy taboru'!$I$8,3,2),1),0)),0)</f>
        <v>0</v>
      </c>
      <c r="BV12" s="377">
        <f>IF(T($C12)=T('Typy taboru'!$C$9),IF($J12&gt;0,IF($J12&gt;='Typy taboru'!$F$9,IF($J12&gt;'Typy taboru'!$G$9,IF($J12&gt;'Typy taboru'!$I$9,3,2),1),0)),0)</f>
        <v>0</v>
      </c>
      <c r="BW12" s="388">
        <f>IF(T($L12)=T('Typy taboru'!$C$9),IF($S12&gt;0,IF($S12&gt;='Typy taboru'!$F$9,IF($S12&gt;'Typy taboru'!$G$9,IF($S12&gt;'Typy taboru'!$I$9,3,2),1),0)),0)</f>
        <v>0</v>
      </c>
      <c r="BY12" s="377">
        <f>IF(T($C12)=T('Typy taboru'!$C$10),IF($J12&gt;0,IF($J12&gt;='Typy taboru'!$F$10,IF($J12&gt;'Typy taboru'!$G$10,IF($J12&gt;'Typy taboru'!$I$10,3,2),1),0)),0)</f>
        <v>0</v>
      </c>
      <c r="BZ12" s="388">
        <f>IF(T($L12)=T('Typy taboru'!$C$10),IF($S12&gt;0,IF($S12&gt;='Typy taboru'!$F$10,IF($S12&gt;'Typy taboru'!$G$10,IF($S12&gt;'Typy taboru'!$I$10,3,2),1),0)),0)</f>
        <v>0</v>
      </c>
      <c r="CB12" s="377">
        <f>IF(T($C12)=T('Typy taboru'!$C$11),IF($J12&gt;0,IF($J12&gt;='Typy taboru'!$F$11,IF($J12&gt;'Typy taboru'!$G$11,IF($J12&gt;'Typy taboru'!$I$11,3,2),1),0)),0)</f>
        <v>0</v>
      </c>
      <c r="CC12" s="388">
        <f>IF(T($L12)=T('Typy taboru'!$C$11),IF($S12&gt;0,IF($S12&gt;='Typy taboru'!$F$11,IF($S12&gt;'Typy taboru'!$G$11,IF($S12&gt;'Typy taboru'!$I$11,3,2),1),0)),0)</f>
        <v>0</v>
      </c>
      <c r="CE12" s="377">
        <f>IF(T($C12)=T('Typy taboru'!$C$12),IF($J12&gt;0,IF($J12&gt;='Typy taboru'!$F$12,IF($J12&gt;'Typy taboru'!$G$12,IF($J12&gt;'Typy taboru'!$I$12,3,2),1),0)),0)</f>
        <v>0</v>
      </c>
      <c r="CF12" s="388">
        <f>IF(T($L12)=T('Typy taboru'!$C$12),IF($S12&gt;0,IF($S12&gt;='Typy taboru'!$F$12,IF($S12&gt;'Typy taboru'!$G$12,IF($S12&gt;'Typy taboru'!$I$12,3,2),1),0)),0)</f>
        <v>0</v>
      </c>
      <c r="CH12" s="377">
        <f>IF(T($C12)=T('Typy taboru'!$C$13),IF($J12&gt;0,IF($J12&gt;='Typy taboru'!$F$13,IF($J12&gt;'Typy taboru'!$G$13,IF($J12&gt;'Typy taboru'!$I$13,3,2),1),0)),0)</f>
        <v>0</v>
      </c>
      <c r="CI12" s="388">
        <f>IF(T($L12)=T('Typy taboru'!$C$13),IF($S12&gt;0,IF($S12&gt;='Typy taboru'!$F$13,IF($S12&gt;'Typy taboru'!$G$13,IF($S12&gt;'Typy taboru'!$I$13,3,2),1),0)),0)</f>
        <v>0</v>
      </c>
      <c r="CK12" s="377">
        <f>IF(T($C12)=T('Typy taboru'!$C$14),IF($J12&gt;0,IF($J12&gt;='Typy taboru'!$F$14,IF($J12&gt;'Typy taboru'!$G$14,IF($J12&gt;'Typy taboru'!$I$14,3,2),1),0)),0)</f>
        <v>0</v>
      </c>
      <c r="CL12" s="388">
        <f>IF(T($L12)=T('Typy taboru'!$C$14),IF($S12&gt;0,IF($S12&gt;='Typy taboru'!$F$14,IF($S12&gt;'Typy taboru'!$G$14,IF($S12&gt;'Typy taboru'!$I$14,3,2),1),0)),0)</f>
        <v>0</v>
      </c>
      <c r="CN12" s="377">
        <f>IF(T($C12)=T('Typy taboru'!$C$15),IF($J12&gt;0,IF($J12&gt;='Typy taboru'!$F$15,IF($J12&gt;'Typy taboru'!$G$15,IF($J12&gt;'Typy taboru'!$I$15,3,2),1),0)),0)</f>
        <v>0</v>
      </c>
      <c r="CO12" s="388">
        <f>IF(T($L12)=T('Typy taboru'!$C$15),IF($S12&gt;0,IF($S12&gt;='Typy taboru'!$F$15,IF($S12&gt;'Typy taboru'!$G$15,IF($S12&gt;'Typy taboru'!$I$15,3,2),1),0)),0)</f>
        <v>0</v>
      </c>
    </row>
    <row r="13" spans="1:93" ht="24.95" customHeight="1" x14ac:dyDescent="0.2">
      <c r="B13" s="371">
        <v>13.26</v>
      </c>
      <c r="C13" s="393" t="s">
        <v>71</v>
      </c>
      <c r="D13" s="390" t="s">
        <v>243</v>
      </c>
      <c r="E13" s="439">
        <v>8.6999999999999993</v>
      </c>
      <c r="F13" s="439" t="s">
        <v>23</v>
      </c>
      <c r="G13" s="372">
        <v>31</v>
      </c>
      <c r="H13" s="373">
        <f t="shared" ref="H13" si="22">G13/(N(E13)+N(F13))</f>
        <v>3.563218390804598</v>
      </c>
      <c r="I13" s="96" t="s">
        <v>102</v>
      </c>
      <c r="J13" s="372">
        <v>27</v>
      </c>
      <c r="K13" s="374">
        <v>13.56</v>
      </c>
      <c r="L13" s="396" t="s">
        <v>71</v>
      </c>
      <c r="M13" s="390" t="s">
        <v>244</v>
      </c>
      <c r="N13" s="439">
        <v>8.6999999999999993</v>
      </c>
      <c r="O13" s="439" t="s">
        <v>23</v>
      </c>
      <c r="P13" s="372">
        <v>24</v>
      </c>
      <c r="Q13" s="373">
        <f t="shared" ref="Q13" si="23">P13/(N(N13)+N(O13))</f>
        <v>2.7586206896551726</v>
      </c>
      <c r="R13" s="96" t="s">
        <v>102</v>
      </c>
      <c r="S13" s="372">
        <v>20</v>
      </c>
      <c r="T13" s="375">
        <f t="shared" ref="T13" si="24">G13+P13</f>
        <v>55</v>
      </c>
      <c r="U13" s="376">
        <f t="shared" ref="U13" si="25">T13/(N(E13)+N(F13)+N(N13)+N(O13))</f>
        <v>3.1609195402298855</v>
      </c>
      <c r="X13" s="377">
        <f t="shared" si="4"/>
        <v>0</v>
      </c>
      <c r="Y13" s="378">
        <f t="shared" si="4"/>
        <v>0</v>
      </c>
      <c r="Z13" s="378">
        <f t="shared" si="4"/>
        <v>0</v>
      </c>
      <c r="AA13" s="379">
        <f t="shared" si="4"/>
        <v>0</v>
      </c>
      <c r="AB13" s="379">
        <f t="shared" si="4"/>
        <v>0</v>
      </c>
      <c r="AC13" s="378">
        <f t="shared" si="4"/>
        <v>0</v>
      </c>
      <c r="AD13" s="378">
        <f t="shared" si="4"/>
        <v>55</v>
      </c>
      <c r="AE13" s="379">
        <f t="shared" si="4"/>
        <v>0</v>
      </c>
      <c r="AF13" s="379">
        <f t="shared" si="4"/>
        <v>0</v>
      </c>
      <c r="AG13" s="378">
        <f t="shared" si="4"/>
        <v>0</v>
      </c>
      <c r="AH13" s="378">
        <f t="shared" si="4"/>
        <v>0</v>
      </c>
      <c r="AI13" s="379">
        <f t="shared" si="4"/>
        <v>0</v>
      </c>
      <c r="AJ13" s="379">
        <f t="shared" si="4"/>
        <v>0</v>
      </c>
      <c r="AK13" s="380">
        <f t="shared" si="5"/>
        <v>0</v>
      </c>
      <c r="AM13" s="381">
        <f t="shared" ref="AM13" si="26">Y13+Z13</f>
        <v>0</v>
      </c>
      <c r="AN13" s="382">
        <f t="shared" ref="AN13" si="27">AA13+AB13</f>
        <v>0</v>
      </c>
      <c r="AO13" s="383">
        <f t="shared" ref="AO13" si="28">AC13+AD13</f>
        <v>55</v>
      </c>
      <c r="AP13" s="382">
        <f t="shared" ref="AP13" si="29">AE13+AF13</f>
        <v>0</v>
      </c>
      <c r="AQ13" s="383">
        <f t="shared" ref="AQ13" si="30">AG13+AH13</f>
        <v>0</v>
      </c>
      <c r="AR13" s="382">
        <f t="shared" ref="AR13" si="31">AI13+AJ13</f>
        <v>0</v>
      </c>
      <c r="AS13" s="384">
        <f t="shared" ref="AS13" si="32">AK13+X13</f>
        <v>0</v>
      </c>
      <c r="AV13" s="377">
        <f t="shared" si="13"/>
        <v>0</v>
      </c>
      <c r="AW13" s="378">
        <f t="shared" si="13"/>
        <v>0</v>
      </c>
      <c r="AX13" s="378">
        <f t="shared" si="13"/>
        <v>0</v>
      </c>
      <c r="AY13" s="379">
        <f t="shared" si="13"/>
        <v>0</v>
      </c>
      <c r="AZ13" s="379">
        <f t="shared" si="13"/>
        <v>0</v>
      </c>
      <c r="BA13" s="378">
        <f t="shared" si="13"/>
        <v>0</v>
      </c>
      <c r="BB13" s="378">
        <f t="shared" si="13"/>
        <v>17.399999999999999</v>
      </c>
      <c r="BC13" s="379">
        <f t="shared" si="13"/>
        <v>0</v>
      </c>
      <c r="BD13" s="379">
        <f t="shared" si="13"/>
        <v>0</v>
      </c>
      <c r="BE13" s="378">
        <f t="shared" si="13"/>
        <v>0</v>
      </c>
      <c r="BF13" s="378">
        <f t="shared" si="13"/>
        <v>0</v>
      </c>
      <c r="BG13" s="379">
        <f t="shared" si="13"/>
        <v>0</v>
      </c>
      <c r="BH13" s="379">
        <f t="shared" si="13"/>
        <v>0</v>
      </c>
      <c r="BI13" s="380">
        <f t="shared" si="14"/>
        <v>0</v>
      </c>
      <c r="BK13" s="381">
        <f t="shared" ref="BK13" si="33">AW13+AX13</f>
        <v>0</v>
      </c>
      <c r="BL13" s="382">
        <f t="shared" ref="BL13" si="34">AY13+AZ13</f>
        <v>0</v>
      </c>
      <c r="BM13" s="383">
        <f t="shared" ref="BM13" si="35">BA13+BB13</f>
        <v>17.399999999999999</v>
      </c>
      <c r="BN13" s="382">
        <f t="shared" ref="BN13" si="36">BC13+BD13</f>
        <v>0</v>
      </c>
      <c r="BO13" s="383">
        <f t="shared" ref="BO13" si="37">BE13+BF13</f>
        <v>0</v>
      </c>
      <c r="BP13" s="382">
        <f t="shared" ref="BP13" si="38">BG13+BH13</f>
        <v>0</v>
      </c>
      <c r="BQ13" s="384">
        <f t="shared" ref="BQ13" si="39">BI13+AV13</f>
        <v>0</v>
      </c>
      <c r="BS13" s="377">
        <f>IF(T($C13)=T('Typy taboru'!$C$8),IF($J13&gt;0,IF($J13&gt;='Typy taboru'!$F$8,IF($J13&gt;'Typy taboru'!$G$8,IF($J13&gt;'Typy taboru'!$I$8,3,2),1),0)),0)</f>
        <v>0</v>
      </c>
      <c r="BT13" s="388">
        <f>IF(T($L13)=T('Typy taboru'!$C$8),IF($S13&gt;0,IF($S13&gt;='Typy taboru'!$F$8,IF($S13&gt;'Typy taboru'!$G$8,IF($S13&gt;'Typy taboru'!$I$8,3,2),1),0)),0)</f>
        <v>0</v>
      </c>
      <c r="BV13" s="377">
        <f>IF(T($C13)=T('Typy taboru'!$C$9),IF($J13&gt;0,IF($J13&gt;='Typy taboru'!$F$9,IF($J13&gt;'Typy taboru'!$G$9,IF($J13&gt;'Typy taboru'!$I$9,3,2),1),0)),0)</f>
        <v>0</v>
      </c>
      <c r="BW13" s="388">
        <f>IF(T($L13)=T('Typy taboru'!$C$9),IF($S13&gt;0,IF($S13&gt;='Typy taboru'!$F$9,IF($S13&gt;'Typy taboru'!$G$9,IF($S13&gt;'Typy taboru'!$I$9,3,2),1),0)),0)</f>
        <v>0</v>
      </c>
      <c r="BY13" s="377">
        <f>IF(T($C13)=T('Typy taboru'!$C$10),IF($J13&gt;0,IF($J13&gt;='Typy taboru'!$F$10,IF($J13&gt;'Typy taboru'!$G$10,IF($J13&gt;'Typy taboru'!$I$10,3,2),1),0)),0)</f>
        <v>0</v>
      </c>
      <c r="BZ13" s="388">
        <f>IF(T($L13)=T('Typy taboru'!$C$10),IF($S13&gt;0,IF($S13&gt;='Typy taboru'!$F$10,IF($S13&gt;'Typy taboru'!$G$10,IF($S13&gt;'Typy taboru'!$I$10,3,2),1),0)),0)</f>
        <v>0</v>
      </c>
      <c r="CB13" s="377">
        <f>IF(T($C13)=T('Typy taboru'!$C$11),IF($J13&gt;0,IF($J13&gt;='Typy taboru'!$F$11,IF($J13&gt;'Typy taboru'!$G$11,IF($J13&gt;'Typy taboru'!$I$11,3,2),1),0)),0)</f>
        <v>0</v>
      </c>
      <c r="CC13" s="388">
        <f>IF(T($L13)=T('Typy taboru'!$C$11),IF($S13&gt;0,IF($S13&gt;='Typy taboru'!$F$11,IF($S13&gt;'Typy taboru'!$G$11,IF($S13&gt;'Typy taboru'!$I$11,3,2),1),0)),0)</f>
        <v>0</v>
      </c>
      <c r="CE13" s="377">
        <f>IF(T($C13)=T('Typy taboru'!$C$12),IF($J13&gt;0,IF($J13&gt;='Typy taboru'!$F$12,IF($J13&gt;'Typy taboru'!$G$12,IF($J13&gt;'Typy taboru'!$I$12,3,2),1),0)),0)</f>
        <v>0</v>
      </c>
      <c r="CF13" s="388">
        <f>IF(T($L13)=T('Typy taboru'!$C$12),IF($S13&gt;0,IF($S13&gt;='Typy taboru'!$F$12,IF($S13&gt;'Typy taboru'!$G$12,IF($S13&gt;'Typy taboru'!$I$12,3,2),1),0)),0)</f>
        <v>0</v>
      </c>
      <c r="CH13" s="377">
        <f>IF(T($C13)=T('Typy taboru'!$C$13),IF($J13&gt;0,IF($J13&gt;='Typy taboru'!$F$13,IF($J13&gt;'Typy taboru'!$G$13,IF($J13&gt;'Typy taboru'!$I$13,3,2),1),0)),0)</f>
        <v>0</v>
      </c>
      <c r="CI13" s="388">
        <f>IF(T($L13)=T('Typy taboru'!$C$13),IF($S13&gt;0,IF($S13&gt;='Typy taboru'!$F$13,IF($S13&gt;'Typy taboru'!$G$13,IF($S13&gt;'Typy taboru'!$I$13,3,2),1),0)),0)</f>
        <v>0</v>
      </c>
      <c r="CK13" s="377">
        <f>IF(T($C13)=T('Typy taboru'!$C$14),IF($J13&gt;0,IF($J13&gt;='Typy taboru'!$F$14,IF($J13&gt;'Typy taboru'!$G$14,IF($J13&gt;'Typy taboru'!$I$14,3,2),1),0)),0)</f>
        <v>0</v>
      </c>
      <c r="CL13" s="388">
        <f>IF(T($L13)=T('Typy taboru'!$C$14),IF($S13&gt;0,IF($S13&gt;='Typy taboru'!$F$14,IF($S13&gt;'Typy taboru'!$G$14,IF($S13&gt;'Typy taboru'!$I$14,3,2),1),0)),0)</f>
        <v>0</v>
      </c>
      <c r="CN13" s="377">
        <f>IF(T($C13)=T('Typy taboru'!$C$15),IF($J13&gt;0,IF($J13&gt;='Typy taboru'!$F$15,IF($J13&gt;'Typy taboru'!$G$15,IF($J13&gt;'Typy taboru'!$I$15,3,2),1),0)),0)</f>
        <v>0</v>
      </c>
      <c r="CO13" s="388">
        <f>IF(T($L13)=T('Typy taboru'!$C$15),IF($S13&gt;0,IF($S13&gt;='Typy taboru'!$F$15,IF($S13&gt;'Typy taboru'!$G$15,IF($S13&gt;'Typy taboru'!$I$15,3,2),1),0)),0)</f>
        <v>0</v>
      </c>
    </row>
    <row r="14" spans="1:93" ht="24.95" customHeight="1" thickBot="1" x14ac:dyDescent="0.25">
      <c r="B14" s="385">
        <v>15.09</v>
      </c>
      <c r="C14" s="394" t="s">
        <v>71</v>
      </c>
      <c r="D14" s="390" t="s">
        <v>243</v>
      </c>
      <c r="E14" s="439">
        <v>8.6999999999999993</v>
      </c>
      <c r="F14" s="439" t="s">
        <v>23</v>
      </c>
      <c r="G14" s="367">
        <v>31</v>
      </c>
      <c r="H14" s="373">
        <f t="shared" si="0"/>
        <v>3.563218390804598</v>
      </c>
      <c r="I14" s="108" t="s">
        <v>108</v>
      </c>
      <c r="J14" s="367">
        <v>28</v>
      </c>
      <c r="K14" s="387">
        <v>15.34</v>
      </c>
      <c r="L14" s="397" t="s">
        <v>71</v>
      </c>
      <c r="M14" s="390" t="s">
        <v>244</v>
      </c>
      <c r="N14" s="439">
        <v>8.6999999999999993</v>
      </c>
      <c r="O14" s="439" t="s">
        <v>23</v>
      </c>
      <c r="P14" s="367">
        <v>19</v>
      </c>
      <c r="Q14" s="373">
        <f t="shared" si="1"/>
        <v>2.1839080459770117</v>
      </c>
      <c r="R14" s="108" t="s">
        <v>102</v>
      </c>
      <c r="S14" s="367">
        <v>13</v>
      </c>
      <c r="T14" s="109">
        <f t="shared" si="2"/>
        <v>50</v>
      </c>
      <c r="U14" s="110">
        <f t="shared" si="3"/>
        <v>2.8735632183908049</v>
      </c>
      <c r="V14" s="248" t="s">
        <v>67</v>
      </c>
      <c r="W14" s="249" t="s">
        <v>66</v>
      </c>
      <c r="X14" s="111">
        <f t="shared" si="4"/>
        <v>0</v>
      </c>
      <c r="Y14" s="112">
        <f t="shared" si="4"/>
        <v>0</v>
      </c>
      <c r="Z14" s="112">
        <f t="shared" si="4"/>
        <v>0</v>
      </c>
      <c r="AA14" s="113">
        <f t="shared" si="4"/>
        <v>0</v>
      </c>
      <c r="AB14" s="113">
        <f t="shared" si="4"/>
        <v>0</v>
      </c>
      <c r="AC14" s="112">
        <f t="shared" si="4"/>
        <v>0</v>
      </c>
      <c r="AD14" s="112">
        <f t="shared" si="4"/>
        <v>0</v>
      </c>
      <c r="AE14" s="113">
        <f t="shared" si="4"/>
        <v>31</v>
      </c>
      <c r="AF14" s="113">
        <f t="shared" si="4"/>
        <v>19</v>
      </c>
      <c r="AG14" s="112">
        <f t="shared" si="4"/>
        <v>0</v>
      </c>
      <c r="AH14" s="112">
        <f t="shared" si="4"/>
        <v>0</v>
      </c>
      <c r="AI14" s="113">
        <f t="shared" si="4"/>
        <v>0</v>
      </c>
      <c r="AJ14" s="113">
        <f t="shared" si="4"/>
        <v>0</v>
      </c>
      <c r="AK14" s="114">
        <f t="shared" si="5"/>
        <v>0</v>
      </c>
      <c r="AM14" s="115">
        <f t="shared" si="6"/>
        <v>0</v>
      </c>
      <c r="AN14" s="116">
        <f t="shared" si="7"/>
        <v>0</v>
      </c>
      <c r="AO14" s="117">
        <f t="shared" si="8"/>
        <v>0</v>
      </c>
      <c r="AP14" s="116">
        <f t="shared" si="9"/>
        <v>50</v>
      </c>
      <c r="AQ14" s="117">
        <f t="shared" si="10"/>
        <v>0</v>
      </c>
      <c r="AR14" s="116">
        <f t="shared" si="11"/>
        <v>0</v>
      </c>
      <c r="AS14" s="118">
        <f t="shared" si="12"/>
        <v>0</v>
      </c>
      <c r="AV14" s="111">
        <f t="shared" si="13"/>
        <v>0</v>
      </c>
      <c r="AW14" s="112">
        <f t="shared" si="13"/>
        <v>0</v>
      </c>
      <c r="AX14" s="112">
        <f t="shared" si="13"/>
        <v>0</v>
      </c>
      <c r="AY14" s="113">
        <f t="shared" si="13"/>
        <v>0</v>
      </c>
      <c r="AZ14" s="113">
        <f t="shared" si="13"/>
        <v>0</v>
      </c>
      <c r="BA14" s="112">
        <f t="shared" si="13"/>
        <v>0</v>
      </c>
      <c r="BB14" s="112">
        <f t="shared" si="13"/>
        <v>0</v>
      </c>
      <c r="BC14" s="113">
        <f t="shared" si="13"/>
        <v>8.6999999999999993</v>
      </c>
      <c r="BD14" s="113">
        <f t="shared" si="13"/>
        <v>8.6999999999999993</v>
      </c>
      <c r="BE14" s="112">
        <f t="shared" si="13"/>
        <v>0</v>
      </c>
      <c r="BF14" s="112">
        <f t="shared" si="13"/>
        <v>0</v>
      </c>
      <c r="BG14" s="113">
        <f t="shared" si="13"/>
        <v>0</v>
      </c>
      <c r="BH14" s="113">
        <f t="shared" si="13"/>
        <v>0</v>
      </c>
      <c r="BI14" s="114">
        <f t="shared" si="14"/>
        <v>0</v>
      </c>
      <c r="BK14" s="115">
        <f t="shared" si="15"/>
        <v>0</v>
      </c>
      <c r="BL14" s="116">
        <f t="shared" si="16"/>
        <v>0</v>
      </c>
      <c r="BM14" s="117">
        <f t="shared" si="17"/>
        <v>0</v>
      </c>
      <c r="BN14" s="116">
        <f t="shared" si="18"/>
        <v>17.399999999999999</v>
      </c>
      <c r="BO14" s="117">
        <f t="shared" si="19"/>
        <v>0</v>
      </c>
      <c r="BP14" s="116">
        <f t="shared" si="20"/>
        <v>0</v>
      </c>
      <c r="BQ14" s="118">
        <f t="shared" si="21"/>
        <v>0</v>
      </c>
      <c r="BS14" s="111">
        <f>IF(T($C14)=T('Typy taboru'!$C$8),IF($J14&gt;0,IF($J14&gt;='Typy taboru'!$F$8,IF($J14&gt;'Typy taboru'!$G$8,IF($J14&gt;'Typy taboru'!$I$8,3,2),1),0)),0)</f>
        <v>0</v>
      </c>
      <c r="BT14" s="233">
        <f>IF(T($L14)=T('Typy taboru'!$C$8),IF($S14&gt;0,IF($S14&gt;='Typy taboru'!$F$8,IF($S14&gt;'Typy taboru'!$G$8,IF($S14&gt;'Typy taboru'!$I$8,3,2),1),0)),0)</f>
        <v>0</v>
      </c>
      <c r="BV14" s="111">
        <f>IF(T($C14)=T('Typy taboru'!$C$9),IF($J14&gt;0,IF($J14&gt;='Typy taboru'!$F$9,IF($J14&gt;'Typy taboru'!$G$9,IF($J14&gt;'Typy taboru'!$I$9,3,2),1),0)),0)</f>
        <v>0</v>
      </c>
      <c r="BW14" s="233">
        <f>IF(T($L14)=T('Typy taboru'!$C$9),IF($S14&gt;0,IF($S14&gt;='Typy taboru'!$F$9,IF($S14&gt;'Typy taboru'!$G$9,IF($S14&gt;'Typy taboru'!$I$9,3,2),1),0)),0)</f>
        <v>0</v>
      </c>
      <c r="BY14" s="111">
        <f>IF(T($C14)=T('Typy taboru'!$C$10),IF($J14&gt;0,IF($J14&gt;='Typy taboru'!$F$10,IF($J14&gt;'Typy taboru'!$G$10,IF($J14&gt;'Typy taboru'!$I$10,3,2),1),0)),0)</f>
        <v>0</v>
      </c>
      <c r="BZ14" s="233">
        <f>IF(T($L14)=T('Typy taboru'!$C$10),IF($S14&gt;0,IF($S14&gt;='Typy taboru'!$F$10,IF($S14&gt;'Typy taboru'!$G$10,IF($S14&gt;'Typy taboru'!$I$10,3,2),1),0)),0)</f>
        <v>0</v>
      </c>
      <c r="CB14" s="111">
        <f>IF(T($C14)=T('Typy taboru'!$C$11),IF($J14&gt;0,IF($J14&gt;='Typy taboru'!$F$11,IF($J14&gt;'Typy taboru'!$G$11,IF($J14&gt;'Typy taboru'!$I$11,3,2),1),0)),0)</f>
        <v>0</v>
      </c>
      <c r="CC14" s="233">
        <f>IF(T($L14)=T('Typy taboru'!$C$11),IF($S14&gt;0,IF($S14&gt;='Typy taboru'!$F$11,IF($S14&gt;'Typy taboru'!$G$11,IF($S14&gt;'Typy taboru'!$I$11,3,2),1),0)),0)</f>
        <v>0</v>
      </c>
      <c r="CE14" s="111">
        <f>IF(T($C14)=T('Typy taboru'!$C$12),IF($J14&gt;0,IF($J14&gt;='Typy taboru'!$F$12,IF($J14&gt;'Typy taboru'!$G$12,IF($J14&gt;'Typy taboru'!$I$12,3,2),1),0)),0)</f>
        <v>0</v>
      </c>
      <c r="CF14" s="233">
        <f>IF(T($L14)=T('Typy taboru'!$C$12),IF($S14&gt;0,IF($S14&gt;='Typy taboru'!$F$12,IF($S14&gt;'Typy taboru'!$G$12,IF($S14&gt;'Typy taboru'!$I$12,3,2),1),0)),0)</f>
        <v>0</v>
      </c>
      <c r="CH14" s="111">
        <f>IF(T($C14)=T('Typy taboru'!$C$13),IF($J14&gt;0,IF($J14&gt;='Typy taboru'!$F$13,IF($J14&gt;'Typy taboru'!$G$13,IF($J14&gt;'Typy taboru'!$I$13,3,2),1),0)),0)</f>
        <v>0</v>
      </c>
      <c r="CI14" s="233">
        <f>IF(T($L14)=T('Typy taboru'!$C$13),IF($S14&gt;0,IF($S14&gt;='Typy taboru'!$F$13,IF($S14&gt;'Typy taboru'!$G$13,IF($S14&gt;'Typy taboru'!$I$13,3,2),1),0)),0)</f>
        <v>0</v>
      </c>
      <c r="CK14" s="111">
        <f>IF(T($C14)=T('Typy taboru'!$C$14),IF($J14&gt;0,IF($J14&gt;='Typy taboru'!$F$14,IF($J14&gt;'Typy taboru'!$G$14,IF($J14&gt;'Typy taboru'!$I$14,3,2),1),0)),0)</f>
        <v>0</v>
      </c>
      <c r="CL14" s="233">
        <f>IF(T($L14)=T('Typy taboru'!$C$14),IF($S14&gt;0,IF($S14&gt;='Typy taboru'!$F$14,IF($S14&gt;'Typy taboru'!$G$14,IF($S14&gt;'Typy taboru'!$I$14,3,2),1),0)),0)</f>
        <v>0</v>
      </c>
      <c r="CN14" s="111">
        <f>IF(T($C14)=T('Typy taboru'!$C$15),IF($J14&gt;0,IF($J14&gt;='Typy taboru'!$F$15,IF($J14&gt;'Typy taboru'!$G$15,IF($J14&gt;'Typy taboru'!$I$15,3,2),1),0)),0)</f>
        <v>0</v>
      </c>
      <c r="CO14" s="233">
        <f>IF(T($L14)=T('Typy taboru'!$C$15),IF($S14&gt;0,IF($S14&gt;='Typy taboru'!$F$15,IF($S14&gt;'Typy taboru'!$G$15,IF($S14&gt;'Typy taboru'!$I$15,3,2),1),0)),0)</f>
        <v>0</v>
      </c>
    </row>
    <row r="15" spans="1:93" ht="24.95" customHeight="1" thickBot="1" x14ac:dyDescent="0.25">
      <c r="B15" s="119" t="s">
        <v>22</v>
      </c>
      <c r="C15" s="227"/>
      <c r="D15" s="120"/>
      <c r="E15" s="440">
        <f>SUM(E9:E14)</f>
        <v>52.2</v>
      </c>
      <c r="F15" s="440">
        <f>SUM(F9:F14)</f>
        <v>0</v>
      </c>
      <c r="G15" s="121">
        <f>SUM(G9:G14)</f>
        <v>117</v>
      </c>
      <c r="H15" s="122">
        <f t="shared" si="0"/>
        <v>2.2413793103448274</v>
      </c>
      <c r="I15" s="123" t="s">
        <v>23</v>
      </c>
      <c r="J15" s="124" t="s">
        <v>23</v>
      </c>
      <c r="K15" s="125" t="s">
        <v>22</v>
      </c>
      <c r="L15" s="227"/>
      <c r="M15" s="120"/>
      <c r="N15" s="440">
        <f>SUM(N9:N14)</f>
        <v>52.2</v>
      </c>
      <c r="O15" s="440">
        <f>SUM(O9:O14)</f>
        <v>0</v>
      </c>
      <c r="P15" s="121">
        <f>SUM(P9:P14)</f>
        <v>144</v>
      </c>
      <c r="Q15" s="122">
        <f t="shared" si="1"/>
        <v>2.7586206896551722</v>
      </c>
      <c r="R15" s="123" t="s">
        <v>23</v>
      </c>
      <c r="S15" s="124" t="s">
        <v>23</v>
      </c>
      <c r="T15" s="126">
        <f t="shared" si="2"/>
        <v>261</v>
      </c>
      <c r="U15" s="127">
        <f t="shared" si="3"/>
        <v>2.5</v>
      </c>
      <c r="V15" s="441">
        <f>E15+F15+N15+O15</f>
        <v>104.4</v>
      </c>
      <c r="W15" s="442">
        <f>F15+O15</f>
        <v>0</v>
      </c>
    </row>
    <row r="16" spans="1:93" ht="24.95" customHeight="1" thickBot="1" x14ac:dyDescent="0.25">
      <c r="B16" s="150" t="s">
        <v>26</v>
      </c>
      <c r="C16" s="228"/>
      <c r="D16" s="147"/>
      <c r="E16" s="250" t="s">
        <v>23</v>
      </c>
      <c r="F16" s="250" t="s">
        <v>23</v>
      </c>
      <c r="G16" s="148">
        <f>MAX(G9:G14)</f>
        <v>31</v>
      </c>
      <c r="H16" s="149">
        <f>MAX(H9:H14)</f>
        <v>3.563218390804598</v>
      </c>
      <c r="I16" s="120" t="s">
        <v>23</v>
      </c>
      <c r="J16" s="153">
        <f>MAX(J9:J14)</f>
        <v>28</v>
      </c>
      <c r="K16" s="125" t="s">
        <v>26</v>
      </c>
      <c r="L16" s="227"/>
      <c r="M16" s="147"/>
      <c r="N16" s="250" t="s">
        <v>23</v>
      </c>
      <c r="O16" s="250" t="s">
        <v>23</v>
      </c>
      <c r="P16" s="148">
        <f>MAX(P9:P14)</f>
        <v>33</v>
      </c>
      <c r="Q16" s="149">
        <f>MAX(Q9:Q14)</f>
        <v>3.7931034482758625</v>
      </c>
      <c r="R16" s="120" t="s">
        <v>23</v>
      </c>
      <c r="S16" s="153">
        <f>MAX(S9:S14)</f>
        <v>32</v>
      </c>
      <c r="T16" s="151">
        <f>MAX(T9:T14)</f>
        <v>55</v>
      </c>
      <c r="U16" s="152">
        <f>MAX(U9:U14)</f>
        <v>3.1609195402298855</v>
      </c>
    </row>
    <row r="17" ht="24.95" customHeight="1" x14ac:dyDescent="0.2"/>
    <row r="18" ht="24.95" customHeight="1" x14ac:dyDescent="0.2"/>
    <row r="19" ht="24.95" customHeight="1" x14ac:dyDescent="0.2"/>
    <row r="20" ht="24.95" customHeight="1" x14ac:dyDescent="0.2"/>
    <row r="21" ht="24.95" customHeight="1" x14ac:dyDescent="0.2"/>
    <row r="22" ht="24.95" customHeight="1" x14ac:dyDescent="0.2"/>
    <row r="23" ht="24.95" customHeight="1" x14ac:dyDescent="0.2"/>
    <row r="24" ht="24.95" customHeight="1" x14ac:dyDescent="0.2"/>
    <row r="25" ht="24.95" customHeight="1" x14ac:dyDescent="0.2"/>
    <row r="26" ht="24.95" customHeight="1" x14ac:dyDescent="0.2"/>
    <row r="27" ht="24.95" customHeight="1" x14ac:dyDescent="0.2"/>
    <row r="28" ht="24.95" customHeight="1" x14ac:dyDescent="0.2"/>
    <row r="29" ht="24.95" customHeight="1" x14ac:dyDescent="0.2"/>
    <row r="30" ht="24.95" customHeight="1" x14ac:dyDescent="0.2"/>
    <row r="31" ht="24.95" customHeight="1" x14ac:dyDescent="0.2"/>
    <row r="32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24.95" customHeight="1" x14ac:dyDescent="0.2"/>
    <row r="48" ht="24.95" customHeight="1" x14ac:dyDescent="0.2"/>
    <row r="49" ht="24.95" customHeight="1" x14ac:dyDescent="0.2"/>
    <row r="50" ht="24.95" customHeight="1" x14ac:dyDescent="0.2"/>
    <row r="51" ht="24.95" customHeight="1" x14ac:dyDescent="0.2"/>
    <row r="52" ht="24.95" customHeight="1" x14ac:dyDescent="0.2"/>
    <row r="53" ht="24.95" customHeight="1" x14ac:dyDescent="0.2"/>
    <row r="54" ht="24.95" customHeight="1" x14ac:dyDescent="0.2"/>
    <row r="55" ht="24.95" customHeight="1" x14ac:dyDescent="0.2"/>
    <row r="56" ht="24.95" customHeight="1" x14ac:dyDescent="0.2"/>
    <row r="57" ht="24.95" customHeight="1" x14ac:dyDescent="0.2"/>
    <row r="58" ht="24.95" customHeight="1" x14ac:dyDescent="0.2"/>
    <row r="59" ht="24.95" customHeight="1" x14ac:dyDescent="0.2"/>
    <row r="60" ht="24.95" customHeight="1" x14ac:dyDescent="0.2"/>
    <row r="61" ht="24.95" customHeight="1" x14ac:dyDescent="0.2"/>
    <row r="62" ht="24.95" customHeight="1" x14ac:dyDescent="0.2"/>
    <row r="63" ht="24.95" customHeight="1" x14ac:dyDescent="0.2"/>
    <row r="64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  <row r="119" ht="24.95" customHeight="1" x14ac:dyDescent="0.2"/>
    <row r="120" ht="24.95" customHeight="1" x14ac:dyDescent="0.2"/>
    <row r="121" ht="24.95" customHeight="1" x14ac:dyDescent="0.2"/>
    <row r="122" ht="24.95" customHeight="1" x14ac:dyDescent="0.2"/>
    <row r="123" ht="24.95" customHeight="1" x14ac:dyDescent="0.2"/>
    <row r="124" ht="24.95" customHeight="1" x14ac:dyDescent="0.2"/>
    <row r="125" ht="24.95" customHeight="1" x14ac:dyDescent="0.2"/>
    <row r="126" ht="24.95" customHeight="1" x14ac:dyDescent="0.2"/>
    <row r="127" ht="24.95" customHeight="1" x14ac:dyDescent="0.2"/>
    <row r="128" ht="24.95" customHeight="1" x14ac:dyDescent="0.2"/>
    <row r="129" ht="24.95" customHeight="1" x14ac:dyDescent="0.2"/>
    <row r="130" ht="24.95" customHeight="1" x14ac:dyDescent="0.2"/>
    <row r="131" ht="24.95" customHeight="1" x14ac:dyDescent="0.2"/>
    <row r="132" ht="24.95" customHeight="1" x14ac:dyDescent="0.2"/>
    <row r="133" ht="24.95" customHeight="1" x14ac:dyDescent="0.2"/>
    <row r="134" ht="24.95" customHeight="1" x14ac:dyDescent="0.2"/>
    <row r="135" ht="24.95" customHeight="1" x14ac:dyDescent="0.2"/>
    <row r="136" ht="24.95" customHeight="1" x14ac:dyDescent="0.2"/>
    <row r="137" ht="24.95" customHeight="1" x14ac:dyDescent="0.2"/>
    <row r="138" ht="24.95" customHeight="1" x14ac:dyDescent="0.2"/>
    <row r="139" ht="24.95" customHeight="1" x14ac:dyDescent="0.2"/>
    <row r="140" ht="24.95" customHeight="1" x14ac:dyDescent="0.2"/>
    <row r="141" ht="24.95" customHeight="1" x14ac:dyDescent="0.2"/>
    <row r="142" ht="24.95" customHeight="1" x14ac:dyDescent="0.2"/>
    <row r="143" ht="24.95" customHeight="1" x14ac:dyDescent="0.2"/>
    <row r="144" ht="24.95" customHeight="1" x14ac:dyDescent="0.2"/>
    <row r="145" ht="24.95" customHeight="1" x14ac:dyDescent="0.2"/>
    <row r="146" ht="24.95" customHeight="1" x14ac:dyDescent="0.2"/>
    <row r="147" ht="24.95" customHeight="1" x14ac:dyDescent="0.2"/>
    <row r="148" ht="24.95" customHeight="1" x14ac:dyDescent="0.2"/>
    <row r="149" ht="24.95" customHeight="1" x14ac:dyDescent="0.2"/>
    <row r="150" ht="24.95" customHeight="1" x14ac:dyDescent="0.2"/>
    <row r="151" ht="24.95" customHeight="1" x14ac:dyDescent="0.2"/>
    <row r="152" ht="24.95" customHeight="1" x14ac:dyDescent="0.2"/>
    <row r="153" ht="24.95" customHeight="1" x14ac:dyDescent="0.2"/>
    <row r="154" ht="24.95" customHeight="1" x14ac:dyDescent="0.2"/>
    <row r="155" ht="24.95" customHeight="1" x14ac:dyDescent="0.2"/>
    <row r="156" ht="24.95" customHeight="1" x14ac:dyDescent="0.2"/>
    <row r="157" ht="24.95" customHeight="1" x14ac:dyDescent="0.2"/>
    <row r="158" ht="24.95" customHeight="1" x14ac:dyDescent="0.2"/>
    <row r="159" ht="24.95" customHeight="1" x14ac:dyDescent="0.2"/>
    <row r="160" ht="24.95" customHeight="1" x14ac:dyDescent="0.2"/>
    <row r="161" ht="24.95" customHeight="1" x14ac:dyDescent="0.2"/>
    <row r="162" ht="24.95" customHeight="1" x14ac:dyDescent="0.2"/>
    <row r="163" ht="24.95" customHeight="1" x14ac:dyDescent="0.2"/>
    <row r="164" ht="24.95" customHeight="1" x14ac:dyDescent="0.2"/>
    <row r="165" ht="24.95" customHeight="1" x14ac:dyDescent="0.2"/>
    <row r="166" ht="24.95" customHeight="1" x14ac:dyDescent="0.2"/>
    <row r="167" ht="24.95" customHeight="1" x14ac:dyDescent="0.2"/>
    <row r="168" ht="24.95" customHeight="1" x14ac:dyDescent="0.2"/>
    <row r="169" ht="24.95" customHeight="1" x14ac:dyDescent="0.2"/>
    <row r="170" ht="24.95" customHeight="1" x14ac:dyDescent="0.2"/>
    <row r="171" ht="24.95" customHeight="1" x14ac:dyDescent="0.2"/>
    <row r="172" ht="24.95" customHeight="1" x14ac:dyDescent="0.2"/>
    <row r="173" ht="24.95" customHeight="1" x14ac:dyDescent="0.2"/>
    <row r="174" ht="24.95" customHeight="1" x14ac:dyDescent="0.2"/>
    <row r="175" ht="24.95" customHeight="1" x14ac:dyDescent="0.2"/>
    <row r="176" ht="24.95" customHeight="1" x14ac:dyDescent="0.2"/>
    <row r="177" ht="24.95" customHeight="1" x14ac:dyDescent="0.2"/>
    <row r="178" ht="24.95" customHeight="1" x14ac:dyDescent="0.2"/>
    <row r="179" ht="24.95" customHeight="1" x14ac:dyDescent="0.2"/>
    <row r="180" ht="24.95" customHeight="1" x14ac:dyDescent="0.2"/>
    <row r="181" ht="24.95" customHeight="1" x14ac:dyDescent="0.2"/>
    <row r="182" ht="24.95" customHeight="1" x14ac:dyDescent="0.2"/>
    <row r="183" ht="24.95" customHeight="1" x14ac:dyDescent="0.2"/>
    <row r="184" ht="24.95" customHeight="1" x14ac:dyDescent="0.2"/>
    <row r="185" ht="24.95" customHeight="1" x14ac:dyDescent="0.2"/>
    <row r="186" ht="24.95" customHeight="1" x14ac:dyDescent="0.2"/>
    <row r="187" ht="24.95" customHeight="1" x14ac:dyDescent="0.2"/>
    <row r="188" ht="24.95" customHeight="1" x14ac:dyDescent="0.2"/>
    <row r="189" ht="24.95" customHeight="1" x14ac:dyDescent="0.2"/>
    <row r="190" ht="24.95" customHeight="1" x14ac:dyDescent="0.2"/>
    <row r="191" ht="24.95" customHeight="1" x14ac:dyDescent="0.2"/>
    <row r="192" ht="24.95" customHeight="1" x14ac:dyDescent="0.2"/>
    <row r="193" ht="24.95" customHeight="1" x14ac:dyDescent="0.2"/>
    <row r="194" ht="24.95" customHeight="1" x14ac:dyDescent="0.2"/>
    <row r="195" ht="24.95" customHeight="1" x14ac:dyDescent="0.2"/>
    <row r="196" ht="24.95" customHeight="1" x14ac:dyDescent="0.2"/>
    <row r="197" ht="24.95" customHeight="1" x14ac:dyDescent="0.2"/>
    <row r="198" ht="24.95" customHeight="1" x14ac:dyDescent="0.2"/>
    <row r="199" ht="24.95" customHeight="1" x14ac:dyDescent="0.2"/>
    <row r="200" ht="24.95" customHeight="1" x14ac:dyDescent="0.2"/>
    <row r="201" ht="24.95" customHeight="1" x14ac:dyDescent="0.2"/>
    <row r="202" ht="24.95" customHeight="1" x14ac:dyDescent="0.2"/>
    <row r="203" ht="24.95" customHeight="1" x14ac:dyDescent="0.2"/>
    <row r="204" ht="24.95" customHeight="1" x14ac:dyDescent="0.2"/>
    <row r="205" ht="24.95" customHeight="1" x14ac:dyDescent="0.2"/>
    <row r="206" ht="24.95" customHeight="1" x14ac:dyDescent="0.2"/>
    <row r="207" ht="24.95" customHeight="1" x14ac:dyDescent="0.2"/>
    <row r="208" ht="24.95" customHeight="1" x14ac:dyDescent="0.2"/>
    <row r="209" ht="24.95" customHeight="1" x14ac:dyDescent="0.2"/>
    <row r="210" ht="24.95" customHeight="1" x14ac:dyDescent="0.2"/>
    <row r="211" ht="24.95" customHeight="1" x14ac:dyDescent="0.2"/>
    <row r="212" ht="24.95" customHeight="1" x14ac:dyDescent="0.2"/>
    <row r="213" ht="24.95" customHeight="1" x14ac:dyDescent="0.2"/>
    <row r="214" ht="24.95" customHeight="1" x14ac:dyDescent="0.2"/>
    <row r="215" ht="24.95" customHeight="1" x14ac:dyDescent="0.2"/>
    <row r="216" ht="24.95" customHeight="1" x14ac:dyDescent="0.2"/>
    <row r="217" ht="24.95" customHeight="1" x14ac:dyDescent="0.2"/>
    <row r="218" ht="24.95" customHeight="1" x14ac:dyDescent="0.2"/>
    <row r="219" ht="24.95" customHeight="1" x14ac:dyDescent="0.2"/>
    <row r="220" ht="24.95" customHeight="1" x14ac:dyDescent="0.2"/>
    <row r="221" ht="24.95" customHeight="1" x14ac:dyDescent="0.2"/>
    <row r="222" ht="24.95" customHeight="1" x14ac:dyDescent="0.2"/>
    <row r="223" ht="24.95" customHeight="1" x14ac:dyDescent="0.2"/>
    <row r="224" ht="24.95" customHeight="1" x14ac:dyDescent="0.2"/>
    <row r="225" ht="24.95" customHeight="1" x14ac:dyDescent="0.2"/>
    <row r="226" ht="24.95" customHeight="1" x14ac:dyDescent="0.2"/>
    <row r="227" ht="24.95" customHeight="1" x14ac:dyDescent="0.2"/>
    <row r="228" ht="24.95" customHeight="1" x14ac:dyDescent="0.2"/>
    <row r="229" ht="24.95" customHeight="1" x14ac:dyDescent="0.2"/>
    <row r="230" ht="24.95" customHeight="1" x14ac:dyDescent="0.2"/>
    <row r="231" ht="24.95" customHeight="1" x14ac:dyDescent="0.2"/>
    <row r="232" ht="24.95" customHeight="1" x14ac:dyDescent="0.2"/>
    <row r="233" ht="24.95" customHeight="1" x14ac:dyDescent="0.2"/>
    <row r="234" ht="24.95" customHeight="1" x14ac:dyDescent="0.2"/>
    <row r="235" ht="24.95" customHeight="1" x14ac:dyDescent="0.2"/>
    <row r="236" ht="24.95" customHeight="1" x14ac:dyDescent="0.2"/>
    <row r="237" ht="24.95" customHeight="1" x14ac:dyDescent="0.2"/>
    <row r="238" ht="24.95" customHeight="1" x14ac:dyDescent="0.2"/>
    <row r="239" ht="24.95" customHeight="1" x14ac:dyDescent="0.2"/>
    <row r="240" ht="24.95" customHeight="1" x14ac:dyDescent="0.2"/>
    <row r="241" ht="24.95" customHeight="1" x14ac:dyDescent="0.2"/>
    <row r="242" ht="24.95" customHeight="1" x14ac:dyDescent="0.2"/>
    <row r="243" ht="24.95" customHeight="1" x14ac:dyDescent="0.2"/>
    <row r="244" ht="24.95" customHeight="1" x14ac:dyDescent="0.2"/>
    <row r="245" ht="24.95" customHeight="1" x14ac:dyDescent="0.2"/>
    <row r="246" ht="24.95" customHeight="1" x14ac:dyDescent="0.2"/>
    <row r="247" ht="24.95" customHeight="1" x14ac:dyDescent="0.2"/>
    <row r="248" ht="24.95" customHeight="1" x14ac:dyDescent="0.2"/>
    <row r="249" ht="24.95" customHeight="1" x14ac:dyDescent="0.2"/>
    <row r="250" ht="24.95" customHeight="1" x14ac:dyDescent="0.2"/>
    <row r="251" ht="24.95" customHeight="1" x14ac:dyDescent="0.2"/>
    <row r="252" ht="24.95" customHeight="1" x14ac:dyDescent="0.2"/>
    <row r="253" ht="24.95" customHeight="1" x14ac:dyDescent="0.2"/>
    <row r="254" ht="24.95" customHeight="1" x14ac:dyDescent="0.2"/>
    <row r="255" ht="24.95" customHeight="1" x14ac:dyDescent="0.2"/>
    <row r="256" ht="24.95" customHeight="1" x14ac:dyDescent="0.2"/>
    <row r="257" ht="24.95" customHeight="1" x14ac:dyDescent="0.2"/>
    <row r="258" ht="24.95" customHeight="1" x14ac:dyDescent="0.2"/>
    <row r="259" ht="24.95" customHeight="1" x14ac:dyDescent="0.2"/>
    <row r="260" ht="24.95" customHeight="1" x14ac:dyDescent="0.2"/>
    <row r="261" ht="24.95" customHeight="1" x14ac:dyDescent="0.2"/>
    <row r="262" ht="24.95" customHeight="1" x14ac:dyDescent="0.2"/>
    <row r="263" ht="24.95" customHeight="1" x14ac:dyDescent="0.2"/>
    <row r="264" ht="24.95" customHeight="1" x14ac:dyDescent="0.2"/>
    <row r="265" ht="24.95" customHeight="1" x14ac:dyDescent="0.2"/>
    <row r="266" ht="24.95" customHeight="1" x14ac:dyDescent="0.2"/>
    <row r="267" ht="24.95" customHeight="1" x14ac:dyDescent="0.2"/>
    <row r="268" ht="24.95" customHeight="1" x14ac:dyDescent="0.2"/>
    <row r="269" ht="24.95" customHeight="1" x14ac:dyDescent="0.2"/>
    <row r="270" ht="24.95" customHeight="1" x14ac:dyDescent="0.2"/>
    <row r="271" ht="24.95" customHeight="1" x14ac:dyDescent="0.2"/>
    <row r="272" ht="24.95" customHeight="1" x14ac:dyDescent="0.2"/>
    <row r="273" ht="24.95" customHeight="1" x14ac:dyDescent="0.2"/>
    <row r="274" ht="24.95" customHeight="1" x14ac:dyDescent="0.2"/>
    <row r="275" ht="24.95" customHeight="1" x14ac:dyDescent="0.2"/>
    <row r="276" ht="24.95" customHeight="1" x14ac:dyDescent="0.2"/>
    <row r="277" ht="24.95" customHeight="1" x14ac:dyDescent="0.2"/>
    <row r="278" ht="24.95" customHeight="1" x14ac:dyDescent="0.2"/>
    <row r="279" ht="24.95" customHeight="1" x14ac:dyDescent="0.2"/>
    <row r="280" ht="24.95" customHeight="1" x14ac:dyDescent="0.2"/>
    <row r="281" ht="24.95" customHeight="1" x14ac:dyDescent="0.2"/>
    <row r="282" ht="24.95" customHeight="1" x14ac:dyDescent="0.2"/>
    <row r="283" ht="24.95" customHeight="1" x14ac:dyDescent="0.2"/>
    <row r="284" ht="24.95" customHeight="1" x14ac:dyDescent="0.2"/>
    <row r="285" ht="24.95" customHeight="1" x14ac:dyDescent="0.2"/>
    <row r="286" ht="24.95" customHeight="1" x14ac:dyDescent="0.2"/>
    <row r="287" ht="24.95" customHeight="1" x14ac:dyDescent="0.2"/>
    <row r="288" ht="24.95" customHeight="1" x14ac:dyDescent="0.2"/>
    <row r="289" ht="24.95" customHeight="1" x14ac:dyDescent="0.2"/>
    <row r="290" ht="24.95" customHeight="1" x14ac:dyDescent="0.2"/>
    <row r="291" ht="24.95" customHeight="1" x14ac:dyDescent="0.2"/>
    <row r="292" ht="24.95" customHeight="1" x14ac:dyDescent="0.2"/>
    <row r="293" ht="24.95" customHeight="1" x14ac:dyDescent="0.2"/>
    <row r="294" ht="24.95" customHeight="1" x14ac:dyDescent="0.2"/>
    <row r="295" ht="24.95" customHeight="1" x14ac:dyDescent="0.2"/>
    <row r="296" ht="24.95" customHeight="1" x14ac:dyDescent="0.2"/>
    <row r="297" ht="24.95" customHeight="1" x14ac:dyDescent="0.2"/>
    <row r="298" ht="24.95" customHeight="1" x14ac:dyDescent="0.2"/>
    <row r="299" ht="24.95" customHeight="1" x14ac:dyDescent="0.2"/>
    <row r="300" ht="24.95" customHeight="1" x14ac:dyDescent="0.2"/>
    <row r="301" ht="24.95" customHeight="1" x14ac:dyDescent="0.2"/>
    <row r="302" ht="24.95" customHeight="1" x14ac:dyDescent="0.2"/>
  </sheetData>
  <mergeCells count="11">
    <mergeCell ref="Q7:Q8"/>
    <mergeCell ref="T6:U7"/>
    <mergeCell ref="B7:B8"/>
    <mergeCell ref="C7:C8"/>
    <mergeCell ref="D7:D8"/>
    <mergeCell ref="G7:G8"/>
    <mergeCell ref="H7:H8"/>
    <mergeCell ref="K7:K8"/>
    <mergeCell ref="L7:L8"/>
    <mergeCell ref="M7:M8"/>
    <mergeCell ref="P7:P8"/>
  </mergeCells>
  <conditionalFormatting sqref="AV9:BI14 BK9:BQ14 X9:AK14 AM9:AS14 BV9:BW14 BY9:BZ14 CB9:CC14 CE9:CF14 CH9:CI14 CK9:CL14 CN9:CO14 BS9:BT14">
    <cfRule type="cellIs" dxfId="100" priority="7" stopIfTrue="1" operator="greaterThan">
      <formula>0</formula>
    </cfRule>
  </conditionalFormatting>
  <conditionalFormatting sqref="J9:J14">
    <cfRule type="expression" dxfId="99" priority="4" stopIfTrue="1">
      <formula>SUM(BS9+BV9+BY9+CB9+CE9+CH9+CK9+CN9)=1</formula>
    </cfRule>
    <cfRule type="expression" dxfId="98" priority="5" stopIfTrue="1">
      <formula>SUM(BS9+BV9+BY9+CB9+CE9+CH9+CK9+CN9)=2</formula>
    </cfRule>
    <cfRule type="expression" dxfId="97" priority="6" stopIfTrue="1">
      <formula>SUM(BS9+BV9+BY9+CB9+CE9+CH9+CK9+CN9)=3</formula>
    </cfRule>
  </conditionalFormatting>
  <conditionalFormatting sqref="S9:S14">
    <cfRule type="expression" dxfId="96" priority="1" stopIfTrue="1">
      <formula>SUM(BT9+BW9+BZ9+CC9+CF9+CI9+CL9+CO9)=1</formula>
    </cfRule>
    <cfRule type="expression" dxfId="95" priority="2" stopIfTrue="1">
      <formula>SUM(BT9+BW9+BZ9+CC9+CF9+CI9+CL9+CO9)=2</formula>
    </cfRule>
    <cfRule type="expression" dxfId="94" priority="3" stopIfTrue="1">
      <formula>SUM(BT9+BW9+BZ9+CC9+CF9+CI9+CL9+CO9)=3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scale="83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1">
    <tabColor rgb="FF99CCFF"/>
  </sheetPr>
  <dimension ref="A1:CO312"/>
  <sheetViews>
    <sheetView topLeftCell="B2" workbookViewId="0">
      <pane xSplit="1" ySplit="7" topLeftCell="C9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9.140625" style="1"/>
    <col min="2" max="3" width="6.7109375" style="1" customWidth="1"/>
    <col min="4" max="4" width="18.7109375" style="1" customWidth="1"/>
    <col min="5" max="6" width="7.7109375" style="1" customWidth="1"/>
    <col min="7" max="8" width="5.7109375" style="1" customWidth="1"/>
    <col min="9" max="9" width="15.7109375" style="1" customWidth="1"/>
    <col min="10" max="10" width="5.7109375" style="1" customWidth="1"/>
    <col min="11" max="12" width="6.7109375" style="1" customWidth="1"/>
    <col min="13" max="13" width="18.7109375" style="1" customWidth="1"/>
    <col min="14" max="15" width="7.7109375" style="1" customWidth="1"/>
    <col min="16" max="17" width="5.7109375" style="1" customWidth="1"/>
    <col min="18" max="18" width="15.7109375" style="1" customWidth="1"/>
    <col min="19" max="19" width="5.7109375" style="1" customWidth="1"/>
    <col min="20" max="20" width="6.7109375" style="1" customWidth="1"/>
    <col min="21" max="21" width="5.7109375" style="1" customWidth="1"/>
    <col min="22" max="23" width="9.140625" style="1"/>
    <col min="24" max="37" width="7.28515625" style="1" customWidth="1"/>
    <col min="38" max="38" width="1.7109375" style="1" customWidth="1"/>
    <col min="39" max="45" width="7.28515625" style="1" customWidth="1"/>
    <col min="46" max="47" width="9.140625" style="1"/>
    <col min="48" max="61" width="7.28515625" style="1" customWidth="1"/>
    <col min="62" max="62" width="1.7109375" style="1" customWidth="1"/>
    <col min="63" max="69" width="7.28515625" style="1" customWidth="1"/>
    <col min="70" max="70" width="9.140625" style="1"/>
    <col min="71" max="72" width="7.28515625" style="1" customWidth="1"/>
    <col min="73" max="73" width="9.140625" style="1"/>
    <col min="74" max="75" width="7.28515625" style="1" customWidth="1"/>
    <col min="76" max="76" width="9.140625" style="1"/>
    <col min="77" max="78" width="7.28515625" style="1" customWidth="1"/>
    <col min="79" max="79" width="9.140625" style="1"/>
    <col min="80" max="81" width="7.28515625" style="1" customWidth="1"/>
    <col min="82" max="82" width="9.140625" style="1"/>
    <col min="83" max="84" width="7.28515625" style="1" customWidth="1"/>
    <col min="85" max="85" width="9.140625" style="1"/>
    <col min="86" max="87" width="7.28515625" style="1" customWidth="1"/>
    <col min="88" max="88" width="9.140625" style="1"/>
    <col min="89" max="90" width="7.28515625" style="1" customWidth="1"/>
    <col min="91" max="91" width="9.140625" style="1"/>
    <col min="92" max="93" width="7.28515625" style="1" customWidth="1"/>
    <col min="94" max="16384" width="9.140625" style="1"/>
  </cols>
  <sheetData>
    <row r="1" spans="1:93" x14ac:dyDescent="0.2">
      <c r="AK1" s="2">
        <v>26</v>
      </c>
    </row>
    <row r="2" spans="1:93" x14ac:dyDescent="0.2">
      <c r="A2" s="1">
        <f>'7-P'!A2+1</f>
        <v>12</v>
      </c>
      <c r="U2" s="3" t="str">
        <f>(MID("TABELA",1,6))&amp;" "&amp;(A2)</f>
        <v>TABELA 12</v>
      </c>
      <c r="AS2" s="3"/>
      <c r="BQ2" s="3"/>
    </row>
    <row r="3" spans="1:93" ht="20.25" thickBot="1" x14ac:dyDescent="0.3">
      <c r="B3" s="410" t="s">
        <v>91</v>
      </c>
      <c r="C3" s="215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  <c r="S3" s="5"/>
      <c r="T3" s="4"/>
      <c r="U3" s="4"/>
      <c r="X3" s="135" t="s">
        <v>0</v>
      </c>
      <c r="Y3" s="6"/>
      <c r="Z3" s="7"/>
      <c r="AA3" s="7"/>
      <c r="AB3" s="7"/>
      <c r="AC3" s="7"/>
      <c r="AD3" s="7"/>
      <c r="AE3" s="8"/>
      <c r="AF3" s="7"/>
      <c r="AG3" s="7"/>
      <c r="AH3" s="7"/>
      <c r="AI3" s="7"/>
      <c r="AJ3" s="9"/>
      <c r="AK3" s="10"/>
      <c r="AL3" s="9"/>
      <c r="AM3" s="139">
        <f>IF(G4&gt;0,E4&amp;", "&amp;F4&amp;", "&amp;G4,IF(F4&gt;0,E4&amp;", "&amp;F4,E4))</f>
        <v>9</v>
      </c>
      <c r="AN3" s="136"/>
      <c r="AO3" s="137"/>
      <c r="AP3" s="137"/>
      <c r="AQ3" s="137"/>
      <c r="AR3" s="137"/>
      <c r="AS3" s="138" t="str">
        <f>T($K4)</f>
        <v xml:space="preserve"> Rozkład: powszedni</v>
      </c>
      <c r="AV3" s="135" t="s">
        <v>31</v>
      </c>
      <c r="AW3" s="6"/>
      <c r="AX3" s="7"/>
      <c r="AY3" s="7"/>
      <c r="AZ3" s="7"/>
      <c r="BA3" s="7"/>
      <c r="BB3" s="7"/>
      <c r="BC3" s="8"/>
      <c r="BD3" s="7"/>
      <c r="BE3" s="7"/>
      <c r="BF3" s="7"/>
      <c r="BG3" s="7"/>
      <c r="BH3" s="9"/>
      <c r="BI3" s="10"/>
      <c r="BJ3" s="9"/>
      <c r="BK3" s="139">
        <f>IF(G4&gt;0,E4&amp;", "&amp;F4&amp;", "&amp;G4,IF(F4&gt;0,E4&amp;", "&amp;F4,E4))</f>
        <v>9</v>
      </c>
      <c r="BL3" s="136"/>
      <c r="BM3" s="137"/>
      <c r="BN3" s="137"/>
      <c r="BO3" s="137"/>
      <c r="BP3" s="137"/>
      <c r="BQ3" s="138" t="str">
        <f>T($K4)</f>
        <v xml:space="preserve"> Rozkład: powszedni</v>
      </c>
    </row>
    <row r="4" spans="1:93" ht="18.75" thickBot="1" x14ac:dyDescent="0.25">
      <c r="B4" s="11" t="s">
        <v>28</v>
      </c>
      <c r="C4" s="225"/>
      <c r="D4" s="12"/>
      <c r="E4" s="154">
        <v>9</v>
      </c>
      <c r="F4" s="12"/>
      <c r="G4" s="12"/>
      <c r="H4" s="12"/>
      <c r="I4" s="12"/>
      <c r="J4" s="13"/>
      <c r="K4" s="14" t="s">
        <v>1</v>
      </c>
      <c r="L4" s="229"/>
      <c r="M4" s="12"/>
      <c r="N4" s="12"/>
      <c r="O4" s="12"/>
      <c r="P4" s="12"/>
      <c r="Q4" s="12"/>
      <c r="R4" s="12"/>
      <c r="S4" s="12"/>
      <c r="T4" s="12"/>
      <c r="U4" s="15"/>
      <c r="X4" s="16" t="s">
        <v>2</v>
      </c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8"/>
      <c r="AM4" s="19" t="s">
        <v>27</v>
      </c>
      <c r="AN4" s="20"/>
      <c r="AO4" s="20"/>
      <c r="AP4" s="20"/>
      <c r="AQ4" s="20"/>
      <c r="AR4" s="20"/>
      <c r="AS4" s="21"/>
      <c r="AV4" s="155" t="s">
        <v>2</v>
      </c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7"/>
      <c r="BK4" s="158" t="s">
        <v>27</v>
      </c>
      <c r="BL4" s="159"/>
      <c r="BM4" s="159"/>
      <c r="BN4" s="159"/>
      <c r="BO4" s="159"/>
      <c r="BP4" s="159"/>
      <c r="BQ4" s="160"/>
    </row>
    <row r="5" spans="1:93" x14ac:dyDescent="0.2">
      <c r="B5" s="22" t="s">
        <v>247</v>
      </c>
      <c r="C5" s="23"/>
      <c r="D5" s="23"/>
      <c r="E5" s="23"/>
      <c r="F5" s="23"/>
      <c r="G5" s="23"/>
      <c r="H5" s="23"/>
      <c r="I5" s="23"/>
      <c r="J5" s="23"/>
      <c r="K5" s="24" t="s">
        <v>248</v>
      </c>
      <c r="L5" s="23"/>
      <c r="M5" s="23"/>
      <c r="N5" s="23"/>
      <c r="O5" s="23"/>
      <c r="P5" s="23"/>
      <c r="Q5" s="23"/>
      <c r="R5" s="23"/>
      <c r="S5" s="25"/>
      <c r="T5" s="145" t="s">
        <v>3</v>
      </c>
      <c r="U5" s="146"/>
      <c r="X5" s="26" t="s">
        <v>4</v>
      </c>
      <c r="Y5" s="27" t="s">
        <v>4</v>
      </c>
      <c r="Z5" s="27" t="s">
        <v>4</v>
      </c>
      <c r="AA5" s="28" t="s">
        <v>4</v>
      </c>
      <c r="AB5" s="28" t="s">
        <v>4</v>
      </c>
      <c r="AC5" s="27" t="s">
        <v>4</v>
      </c>
      <c r="AD5" s="27" t="s">
        <v>4</v>
      </c>
      <c r="AE5" s="28" t="s">
        <v>4</v>
      </c>
      <c r="AF5" s="28" t="s">
        <v>4</v>
      </c>
      <c r="AG5" s="27" t="s">
        <v>4</v>
      </c>
      <c r="AH5" s="27" t="s">
        <v>4</v>
      </c>
      <c r="AI5" s="28" t="s">
        <v>4</v>
      </c>
      <c r="AJ5" s="28" t="s">
        <v>4</v>
      </c>
      <c r="AK5" s="29" t="s">
        <v>4</v>
      </c>
      <c r="AM5" s="30" t="s">
        <v>4</v>
      </c>
      <c r="AN5" s="31" t="s">
        <v>4</v>
      </c>
      <c r="AO5" s="32" t="s">
        <v>4</v>
      </c>
      <c r="AP5" s="31" t="s">
        <v>4</v>
      </c>
      <c r="AQ5" s="32" t="s">
        <v>4</v>
      </c>
      <c r="AR5" s="31" t="s">
        <v>4</v>
      </c>
      <c r="AS5" s="33" t="s">
        <v>4</v>
      </c>
      <c r="AV5" s="26" t="s">
        <v>4</v>
      </c>
      <c r="AW5" s="27" t="s">
        <v>4</v>
      </c>
      <c r="AX5" s="27" t="s">
        <v>4</v>
      </c>
      <c r="AY5" s="28" t="s">
        <v>4</v>
      </c>
      <c r="AZ5" s="28" t="s">
        <v>4</v>
      </c>
      <c r="BA5" s="27" t="s">
        <v>4</v>
      </c>
      <c r="BB5" s="27" t="s">
        <v>4</v>
      </c>
      <c r="BC5" s="28" t="s">
        <v>4</v>
      </c>
      <c r="BD5" s="28" t="s">
        <v>4</v>
      </c>
      <c r="BE5" s="27" t="s">
        <v>4</v>
      </c>
      <c r="BF5" s="27" t="s">
        <v>4</v>
      </c>
      <c r="BG5" s="28" t="s">
        <v>4</v>
      </c>
      <c r="BH5" s="28" t="s">
        <v>4</v>
      </c>
      <c r="BI5" s="29" t="s">
        <v>4</v>
      </c>
      <c r="BK5" s="30" t="s">
        <v>4</v>
      </c>
      <c r="BL5" s="31" t="s">
        <v>4</v>
      </c>
      <c r="BM5" s="32" t="s">
        <v>4</v>
      </c>
      <c r="BN5" s="31" t="s">
        <v>4</v>
      </c>
      <c r="BO5" s="32" t="s">
        <v>4</v>
      </c>
      <c r="BP5" s="31" t="s">
        <v>4</v>
      </c>
      <c r="BQ5" s="33" t="s">
        <v>4</v>
      </c>
    </row>
    <row r="6" spans="1:93" x14ac:dyDescent="0.2">
      <c r="B6" s="34" t="s">
        <v>5</v>
      </c>
      <c r="C6" s="226"/>
      <c r="D6" s="35"/>
      <c r="E6" s="35"/>
      <c r="F6" s="36"/>
      <c r="G6" s="37" t="s">
        <v>6</v>
      </c>
      <c r="H6" s="38"/>
      <c r="I6" s="39"/>
      <c r="J6" s="40"/>
      <c r="K6" s="41" t="s">
        <v>5</v>
      </c>
      <c r="L6" s="226"/>
      <c r="M6" s="35"/>
      <c r="N6" s="35"/>
      <c r="O6" s="36"/>
      <c r="P6" s="37" t="s">
        <v>6</v>
      </c>
      <c r="Q6" s="38"/>
      <c r="R6" s="39"/>
      <c r="S6" s="42"/>
      <c r="T6" s="458" t="s">
        <v>7</v>
      </c>
      <c r="U6" s="459"/>
      <c r="X6" s="43">
        <v>2.0099999999999998</v>
      </c>
      <c r="Y6" s="44">
        <v>5.01</v>
      </c>
      <c r="Z6" s="44">
        <v>6.31</v>
      </c>
      <c r="AA6" s="45">
        <v>8.01</v>
      </c>
      <c r="AB6" s="46">
        <v>9.31</v>
      </c>
      <c r="AC6" s="44">
        <v>11.01</v>
      </c>
      <c r="AD6" s="44">
        <v>12.31</v>
      </c>
      <c r="AE6" s="46">
        <v>14.01</v>
      </c>
      <c r="AF6" s="46">
        <v>15.31</v>
      </c>
      <c r="AG6" s="44">
        <v>17.010000000000002</v>
      </c>
      <c r="AH6" s="44">
        <v>18.309999999999999</v>
      </c>
      <c r="AI6" s="46">
        <v>20.010000000000002</v>
      </c>
      <c r="AJ6" s="46">
        <v>21.31</v>
      </c>
      <c r="AK6" s="47">
        <v>23.01</v>
      </c>
      <c r="AM6" s="48">
        <v>5.01</v>
      </c>
      <c r="AN6" s="49">
        <v>8.01</v>
      </c>
      <c r="AO6" s="50">
        <v>11.01</v>
      </c>
      <c r="AP6" s="49">
        <v>14.01</v>
      </c>
      <c r="AQ6" s="50">
        <v>17.010000000000002</v>
      </c>
      <c r="AR6" s="49">
        <v>20.010000000000002</v>
      </c>
      <c r="AS6" s="51">
        <v>23.01</v>
      </c>
      <c r="AV6" s="43">
        <v>2.0099999999999998</v>
      </c>
      <c r="AW6" s="44">
        <v>5.01</v>
      </c>
      <c r="AX6" s="44">
        <v>6.31</v>
      </c>
      <c r="AY6" s="45">
        <v>8.01</v>
      </c>
      <c r="AZ6" s="46">
        <v>9.31</v>
      </c>
      <c r="BA6" s="44">
        <v>11.01</v>
      </c>
      <c r="BB6" s="44">
        <v>12.31</v>
      </c>
      <c r="BC6" s="46">
        <v>14.01</v>
      </c>
      <c r="BD6" s="46">
        <v>15.31</v>
      </c>
      <c r="BE6" s="44">
        <v>17.010000000000002</v>
      </c>
      <c r="BF6" s="44">
        <v>18.309999999999999</v>
      </c>
      <c r="BG6" s="46">
        <v>20.010000000000002</v>
      </c>
      <c r="BH6" s="46">
        <v>21.31</v>
      </c>
      <c r="BI6" s="47">
        <v>23.01</v>
      </c>
      <c r="BK6" s="48">
        <v>5.01</v>
      </c>
      <c r="BL6" s="49">
        <v>8.01</v>
      </c>
      <c r="BM6" s="50">
        <v>11.01</v>
      </c>
      <c r="BN6" s="49">
        <v>14.01</v>
      </c>
      <c r="BO6" s="50">
        <v>17.010000000000002</v>
      </c>
      <c r="BP6" s="49">
        <v>20.010000000000002</v>
      </c>
      <c r="BQ6" s="51">
        <v>23.01</v>
      </c>
    </row>
    <row r="7" spans="1:93" ht="26.25" thickBot="1" x14ac:dyDescent="0.3">
      <c r="B7" s="452" t="s">
        <v>8</v>
      </c>
      <c r="C7" s="454" t="s">
        <v>48</v>
      </c>
      <c r="D7" s="454" t="s">
        <v>9</v>
      </c>
      <c r="E7" s="52" t="s">
        <v>10</v>
      </c>
      <c r="F7" s="53"/>
      <c r="G7" s="456" t="s">
        <v>11</v>
      </c>
      <c r="H7" s="456" t="s">
        <v>12</v>
      </c>
      <c r="I7" s="54" t="s">
        <v>13</v>
      </c>
      <c r="J7" s="55"/>
      <c r="K7" s="454" t="s">
        <v>8</v>
      </c>
      <c r="L7" s="454" t="s">
        <v>48</v>
      </c>
      <c r="M7" s="454" t="s">
        <v>9</v>
      </c>
      <c r="N7" s="52" t="s">
        <v>10</v>
      </c>
      <c r="O7" s="53"/>
      <c r="P7" s="456" t="s">
        <v>11</v>
      </c>
      <c r="Q7" s="456" t="s">
        <v>12</v>
      </c>
      <c r="R7" s="56" t="s">
        <v>14</v>
      </c>
      <c r="S7" s="57"/>
      <c r="T7" s="460"/>
      <c r="U7" s="461"/>
      <c r="X7" s="58" t="s">
        <v>15</v>
      </c>
      <c r="Y7" s="59" t="s">
        <v>15</v>
      </c>
      <c r="Z7" s="59" t="s">
        <v>15</v>
      </c>
      <c r="AA7" s="60" t="s">
        <v>15</v>
      </c>
      <c r="AB7" s="60" t="s">
        <v>15</v>
      </c>
      <c r="AC7" s="59" t="s">
        <v>15</v>
      </c>
      <c r="AD7" s="59" t="s">
        <v>15</v>
      </c>
      <c r="AE7" s="60" t="s">
        <v>15</v>
      </c>
      <c r="AF7" s="60" t="s">
        <v>15</v>
      </c>
      <c r="AG7" s="59" t="s">
        <v>15</v>
      </c>
      <c r="AH7" s="59" t="s">
        <v>15</v>
      </c>
      <c r="AI7" s="60" t="s">
        <v>15</v>
      </c>
      <c r="AJ7" s="60" t="s">
        <v>15</v>
      </c>
      <c r="AK7" s="61" t="s">
        <v>15</v>
      </c>
      <c r="AL7" s="62"/>
      <c r="AM7" s="63" t="s">
        <v>15</v>
      </c>
      <c r="AN7" s="64" t="s">
        <v>15</v>
      </c>
      <c r="AO7" s="65" t="s">
        <v>15</v>
      </c>
      <c r="AP7" s="64" t="s">
        <v>15</v>
      </c>
      <c r="AQ7" s="65" t="s">
        <v>15</v>
      </c>
      <c r="AR7" s="64" t="s">
        <v>15</v>
      </c>
      <c r="AS7" s="66" t="s">
        <v>15</v>
      </c>
      <c r="AV7" s="58" t="s">
        <v>15</v>
      </c>
      <c r="AW7" s="59" t="s">
        <v>15</v>
      </c>
      <c r="AX7" s="59" t="s">
        <v>15</v>
      </c>
      <c r="AY7" s="60" t="s">
        <v>15</v>
      </c>
      <c r="AZ7" s="60" t="s">
        <v>15</v>
      </c>
      <c r="BA7" s="59" t="s">
        <v>15</v>
      </c>
      <c r="BB7" s="59" t="s">
        <v>15</v>
      </c>
      <c r="BC7" s="60" t="s">
        <v>15</v>
      </c>
      <c r="BD7" s="60" t="s">
        <v>15</v>
      </c>
      <c r="BE7" s="59" t="s">
        <v>15</v>
      </c>
      <c r="BF7" s="59" t="s">
        <v>15</v>
      </c>
      <c r="BG7" s="60" t="s">
        <v>15</v>
      </c>
      <c r="BH7" s="60" t="s">
        <v>15</v>
      </c>
      <c r="BI7" s="61" t="s">
        <v>15</v>
      </c>
      <c r="BJ7" s="62"/>
      <c r="BK7" s="63" t="s">
        <v>15</v>
      </c>
      <c r="BL7" s="64" t="s">
        <v>15</v>
      </c>
      <c r="BM7" s="65" t="s">
        <v>15</v>
      </c>
      <c r="BN7" s="64" t="s">
        <v>15</v>
      </c>
      <c r="BO7" s="65" t="s">
        <v>15</v>
      </c>
      <c r="BP7" s="64" t="s">
        <v>15</v>
      </c>
      <c r="BQ7" s="66" t="s">
        <v>15</v>
      </c>
      <c r="BS7" s="135" t="s">
        <v>57</v>
      </c>
      <c r="BT7" s="139"/>
      <c r="BV7" s="135" t="s">
        <v>59</v>
      </c>
      <c r="BW7" s="139"/>
      <c r="BY7" s="135" t="s">
        <v>60</v>
      </c>
      <c r="BZ7" s="139"/>
      <c r="CB7" s="135" t="s">
        <v>61</v>
      </c>
      <c r="CC7" s="139"/>
      <c r="CE7" s="135" t="s">
        <v>62</v>
      </c>
      <c r="CF7" s="139"/>
      <c r="CH7" s="135" t="s">
        <v>63</v>
      </c>
      <c r="CI7" s="139"/>
      <c r="CK7" s="135" t="s">
        <v>64</v>
      </c>
      <c r="CL7" s="139"/>
      <c r="CN7" s="135" t="s">
        <v>65</v>
      </c>
      <c r="CO7" s="139"/>
    </row>
    <row r="8" spans="1:93" ht="26.25" thickBot="1" x14ac:dyDescent="0.25">
      <c r="B8" s="453"/>
      <c r="C8" s="455"/>
      <c r="D8" s="455"/>
      <c r="E8" s="367" t="s">
        <v>16</v>
      </c>
      <c r="F8" s="367" t="s">
        <v>17</v>
      </c>
      <c r="G8" s="457"/>
      <c r="H8" s="457"/>
      <c r="I8" s="68" t="s">
        <v>18</v>
      </c>
      <c r="J8" s="68" t="s">
        <v>19</v>
      </c>
      <c r="K8" s="455"/>
      <c r="L8" s="455"/>
      <c r="M8" s="455"/>
      <c r="N8" s="367" t="s">
        <v>20</v>
      </c>
      <c r="O8" s="367" t="s">
        <v>21</v>
      </c>
      <c r="P8" s="457"/>
      <c r="Q8" s="457"/>
      <c r="R8" s="68" t="s">
        <v>18</v>
      </c>
      <c r="S8" s="68" t="s">
        <v>19</v>
      </c>
      <c r="T8" s="68" t="s">
        <v>11</v>
      </c>
      <c r="U8" s="69" t="s">
        <v>12</v>
      </c>
      <c r="X8" s="70">
        <v>5</v>
      </c>
      <c r="Y8" s="71">
        <v>6.3</v>
      </c>
      <c r="Z8" s="71">
        <v>8</v>
      </c>
      <c r="AA8" s="72">
        <v>9.3000000000000007</v>
      </c>
      <c r="AB8" s="73">
        <v>11</v>
      </c>
      <c r="AC8" s="71">
        <v>12.3</v>
      </c>
      <c r="AD8" s="71">
        <v>14</v>
      </c>
      <c r="AE8" s="73">
        <v>15.3</v>
      </c>
      <c r="AF8" s="73">
        <v>17</v>
      </c>
      <c r="AG8" s="71">
        <v>18.3</v>
      </c>
      <c r="AH8" s="71">
        <v>20</v>
      </c>
      <c r="AI8" s="73">
        <v>21.3</v>
      </c>
      <c r="AJ8" s="73">
        <v>23</v>
      </c>
      <c r="AK8" s="74">
        <v>2</v>
      </c>
      <c r="AL8" s="62"/>
      <c r="AM8" s="75">
        <v>8</v>
      </c>
      <c r="AN8" s="76">
        <v>11</v>
      </c>
      <c r="AO8" s="77">
        <v>14</v>
      </c>
      <c r="AP8" s="76">
        <v>17</v>
      </c>
      <c r="AQ8" s="77">
        <v>20</v>
      </c>
      <c r="AR8" s="76">
        <v>23</v>
      </c>
      <c r="AS8" s="78">
        <v>5</v>
      </c>
      <c r="AV8" s="70">
        <v>5</v>
      </c>
      <c r="AW8" s="71">
        <v>6.3</v>
      </c>
      <c r="AX8" s="71">
        <v>8</v>
      </c>
      <c r="AY8" s="72">
        <v>9.3000000000000007</v>
      </c>
      <c r="AZ8" s="73">
        <v>11</v>
      </c>
      <c r="BA8" s="71">
        <v>12.3</v>
      </c>
      <c r="BB8" s="71">
        <v>14</v>
      </c>
      <c r="BC8" s="73">
        <v>15.3</v>
      </c>
      <c r="BD8" s="73">
        <v>17</v>
      </c>
      <c r="BE8" s="71">
        <v>18.3</v>
      </c>
      <c r="BF8" s="71">
        <v>20</v>
      </c>
      <c r="BG8" s="73">
        <v>21.3</v>
      </c>
      <c r="BH8" s="73">
        <v>23</v>
      </c>
      <c r="BI8" s="74">
        <v>2</v>
      </c>
      <c r="BJ8" s="62"/>
      <c r="BK8" s="75">
        <v>8</v>
      </c>
      <c r="BL8" s="76">
        <v>11</v>
      </c>
      <c r="BM8" s="77">
        <v>14</v>
      </c>
      <c r="BN8" s="76">
        <v>17</v>
      </c>
      <c r="BO8" s="77">
        <v>20</v>
      </c>
      <c r="BP8" s="76">
        <v>23</v>
      </c>
      <c r="BQ8" s="78">
        <v>5</v>
      </c>
      <c r="BS8" s="16" t="s">
        <v>55</v>
      </c>
      <c r="BT8" s="230" t="s">
        <v>56</v>
      </c>
      <c r="BV8" s="16" t="s">
        <v>55</v>
      </c>
      <c r="BW8" s="230" t="s">
        <v>56</v>
      </c>
      <c r="BY8" s="16" t="s">
        <v>55</v>
      </c>
      <c r="BZ8" s="230" t="s">
        <v>56</v>
      </c>
      <c r="CB8" s="16" t="s">
        <v>55</v>
      </c>
      <c r="CC8" s="230" t="s">
        <v>56</v>
      </c>
      <c r="CE8" s="16" t="s">
        <v>55</v>
      </c>
      <c r="CF8" s="230" t="s">
        <v>56</v>
      </c>
      <c r="CH8" s="16" t="s">
        <v>55</v>
      </c>
      <c r="CI8" s="230" t="s">
        <v>56</v>
      </c>
      <c r="CK8" s="16" t="s">
        <v>55</v>
      </c>
      <c r="CL8" s="230" t="s">
        <v>56</v>
      </c>
      <c r="CN8" s="16" t="s">
        <v>55</v>
      </c>
      <c r="CO8" s="230" t="s">
        <v>56</v>
      </c>
    </row>
    <row r="9" spans="1:93" ht="24.95" customHeight="1" x14ac:dyDescent="0.2">
      <c r="B9" s="365">
        <v>5.26</v>
      </c>
      <c r="C9" s="392" t="s">
        <v>71</v>
      </c>
      <c r="D9" s="389" t="s">
        <v>249</v>
      </c>
      <c r="E9" s="439">
        <v>5.8</v>
      </c>
      <c r="F9" s="443">
        <f>8.1-E9</f>
        <v>2.2999999999999998</v>
      </c>
      <c r="G9" s="369">
        <v>5</v>
      </c>
      <c r="H9" s="373">
        <f t="shared" ref="H9:H24" si="0">G9/(N(E9)+N(F9))</f>
        <v>0.61728395061728403</v>
      </c>
      <c r="I9" s="81" t="s">
        <v>116</v>
      </c>
      <c r="J9" s="369">
        <v>5</v>
      </c>
      <c r="K9" s="374">
        <v>5.56</v>
      </c>
      <c r="L9" s="392" t="s">
        <v>71</v>
      </c>
      <c r="M9" s="390" t="s">
        <v>251</v>
      </c>
      <c r="N9" s="439">
        <v>6.3</v>
      </c>
      <c r="O9" s="439" t="s">
        <v>23</v>
      </c>
      <c r="P9" s="369">
        <v>8</v>
      </c>
      <c r="Q9" s="373">
        <f>P9/(N(N9)+N(O9))</f>
        <v>1.2698412698412698</v>
      </c>
      <c r="R9" s="96" t="s">
        <v>200</v>
      </c>
      <c r="S9" s="369">
        <v>8</v>
      </c>
      <c r="T9" s="84">
        <f t="shared" ref="T9:T25" si="1">G9+P9</f>
        <v>13</v>
      </c>
      <c r="U9" s="85">
        <f t="shared" ref="U9:U25" si="2">T9/(N(E9)+N(F9)+N(N9)+N(O9))</f>
        <v>0.9027777777777779</v>
      </c>
      <c r="X9" s="86">
        <f t="shared" ref="X9:AJ23" si="3">IF(N($B9)&gt;0,IF($B9&gt;=X$6,IF($B9&lt;=X$8,$G9,0),0),0)+IF(N($K9)&gt;0,IF($K9&gt;=X$6,IF($K9&lt;=X$8,$P9,0),0),0)</f>
        <v>0</v>
      </c>
      <c r="Y9" s="87">
        <f t="shared" si="3"/>
        <v>13</v>
      </c>
      <c r="Z9" s="87">
        <f t="shared" si="3"/>
        <v>0</v>
      </c>
      <c r="AA9" s="88">
        <f t="shared" si="3"/>
        <v>0</v>
      </c>
      <c r="AB9" s="88">
        <f t="shared" si="3"/>
        <v>0</v>
      </c>
      <c r="AC9" s="87">
        <f t="shared" si="3"/>
        <v>0</v>
      </c>
      <c r="AD9" s="87">
        <f t="shared" si="3"/>
        <v>0</v>
      </c>
      <c r="AE9" s="88">
        <f t="shared" si="3"/>
        <v>0</v>
      </c>
      <c r="AF9" s="88">
        <f t="shared" si="3"/>
        <v>0</v>
      </c>
      <c r="AG9" s="87">
        <f t="shared" si="3"/>
        <v>0</v>
      </c>
      <c r="AH9" s="87">
        <f t="shared" si="3"/>
        <v>0</v>
      </c>
      <c r="AI9" s="88">
        <f t="shared" si="3"/>
        <v>0</v>
      </c>
      <c r="AJ9" s="88">
        <f t="shared" si="3"/>
        <v>0</v>
      </c>
      <c r="AK9" s="89">
        <f t="shared" ref="AK9:AK24" si="4">IF(N($B9)&gt;0,IF($B9&gt;=AK$6,IF($B9&lt;=AK$1,$G9,0),0),0)+IF(N($K9)&gt;0,IF($K9&gt;=AK$6,IF($K9&lt;=AK$1,$P9,0),0),0)</f>
        <v>0</v>
      </c>
      <c r="AM9" s="90">
        <f t="shared" ref="AM9:AM24" si="5">Y9+Z9</f>
        <v>13</v>
      </c>
      <c r="AN9" s="91">
        <f t="shared" ref="AN9:AN24" si="6">AA9+AB9</f>
        <v>0</v>
      </c>
      <c r="AO9" s="92">
        <f t="shared" ref="AO9:AO24" si="7">AC9+AD9</f>
        <v>0</v>
      </c>
      <c r="AP9" s="91">
        <f t="shared" ref="AP9:AP24" si="8">AE9+AF9</f>
        <v>0</v>
      </c>
      <c r="AQ9" s="92">
        <f t="shared" ref="AQ9:AQ24" si="9">AG9+AH9</f>
        <v>0</v>
      </c>
      <c r="AR9" s="91">
        <f t="shared" ref="AR9:AR24" si="10">AI9+AJ9</f>
        <v>0</v>
      </c>
      <c r="AS9" s="93">
        <f t="shared" ref="AS9:AS24" si="11">AK9+X9</f>
        <v>0</v>
      </c>
      <c r="AV9" s="86">
        <f t="shared" ref="AV9:BH23" si="12">IF(N($B9)&gt;0,IF($B9&gt;=AV$6,IF($B9&lt;=AV$8,N($E9)+N($F9),0),0),0)+IF(N($K9)&gt;0,IF($K9&gt;=AV$6,IF($K9&lt;=AV$8,N($N9)+N($O9),0),0),0)</f>
        <v>0</v>
      </c>
      <c r="AW9" s="87">
        <f t="shared" si="12"/>
        <v>14.399999999999999</v>
      </c>
      <c r="AX9" s="87">
        <f t="shared" si="12"/>
        <v>0</v>
      </c>
      <c r="AY9" s="88">
        <f t="shared" si="12"/>
        <v>0</v>
      </c>
      <c r="AZ9" s="88">
        <f t="shared" si="12"/>
        <v>0</v>
      </c>
      <c r="BA9" s="87">
        <f t="shared" si="12"/>
        <v>0</v>
      </c>
      <c r="BB9" s="87">
        <f t="shared" si="12"/>
        <v>0</v>
      </c>
      <c r="BC9" s="88">
        <f t="shared" si="12"/>
        <v>0</v>
      </c>
      <c r="BD9" s="88">
        <f t="shared" si="12"/>
        <v>0</v>
      </c>
      <c r="BE9" s="87">
        <f t="shared" si="12"/>
        <v>0</v>
      </c>
      <c r="BF9" s="87">
        <f t="shared" si="12"/>
        <v>0</v>
      </c>
      <c r="BG9" s="88">
        <f t="shared" si="12"/>
        <v>0</v>
      </c>
      <c r="BH9" s="88">
        <f t="shared" si="12"/>
        <v>0</v>
      </c>
      <c r="BI9" s="89">
        <f t="shared" ref="BI9:BI24" si="13">IF(N($B9)&gt;0,IF($B9&gt;=BI$6,IF($B9&lt;=BI$8+24,N($E9)+N($F9),0),0),0)+IF(N($K9)&gt;0,IF($K9&gt;=BI$6,IF($K9&lt;=BI$8+24,N($N9)+N($O9),0),0),0)+IF(N($B9)&gt;0,IF($B9&lt;=BI$8,N($E9)+N($F9),0),0)+IF(N($K9)&gt;0,IF($K9&lt;=BI$8,N($N9)+N($O9),0),0)</f>
        <v>0</v>
      </c>
      <c r="BK9" s="161">
        <f t="shared" ref="BK9:BK24" si="14">AW9+AX9</f>
        <v>14.399999999999999</v>
      </c>
      <c r="BL9" s="162">
        <f t="shared" ref="BL9:BL24" si="15">AY9+AZ9</f>
        <v>0</v>
      </c>
      <c r="BM9" s="163">
        <f t="shared" ref="BM9:BM24" si="16">BA9+BB9</f>
        <v>0</v>
      </c>
      <c r="BN9" s="162">
        <f t="shared" ref="BN9:BN24" si="17">BC9+BD9</f>
        <v>0</v>
      </c>
      <c r="BO9" s="163">
        <f t="shared" ref="BO9:BO24" si="18">BE9+BF9</f>
        <v>0</v>
      </c>
      <c r="BP9" s="162">
        <f t="shared" ref="BP9:BP24" si="19">BG9+BH9</f>
        <v>0</v>
      </c>
      <c r="BQ9" s="164">
        <f t="shared" ref="BQ9:BQ24" si="20">BI9+AV9</f>
        <v>0</v>
      </c>
      <c r="BS9" s="86">
        <f>IF(T($C9)=T('Typy taboru'!$C$8),IF($J9&gt;0,IF($J9&gt;='Typy taboru'!$F$8,IF($J9&gt;'Typy taboru'!$G$8,IF($J9&gt;'Typy taboru'!$I$8,3,2),1),0)),0)</f>
        <v>0</v>
      </c>
      <c r="BT9" s="231">
        <f>IF(T($L9)=T('Typy taboru'!$C$8),IF($S9&gt;0,IF($S9&gt;='Typy taboru'!$F$8,IF($S9&gt;'Typy taboru'!$G$8,IF($S9&gt;'Typy taboru'!$I$8,3,2),1),0)),0)</f>
        <v>0</v>
      </c>
      <c r="BV9" s="237">
        <f>IF(T($C9)=T('Typy taboru'!$C$9),IF($J9&gt;0,IF($J9&gt;='Typy taboru'!$F$9,IF($J9&gt;'Typy taboru'!$G$9,IF($J9&gt;'Typy taboru'!$I$9,3,2),1),0)),0)</f>
        <v>0</v>
      </c>
      <c r="BW9" s="238">
        <f>IF(T($L9)=T('Typy taboru'!$C$9),IF($S9&gt;0,IF($S9&gt;='Typy taboru'!$F$9,IF($S9&gt;'Typy taboru'!$G$9,IF($S9&gt;'Typy taboru'!$I$9,3,2),1),0)),0)</f>
        <v>0</v>
      </c>
      <c r="BX9" s="216"/>
      <c r="BY9" s="237">
        <f>IF(T($C9)=T('Typy taboru'!$C$10),IF($J9&gt;0,IF($J9&gt;='Typy taboru'!$F$10,IF($J9&gt;'Typy taboru'!$G$10,IF($J9&gt;'Typy taboru'!$I$10,3,2),1),0)),0)</f>
        <v>0</v>
      </c>
      <c r="BZ9" s="238">
        <f>IF(T($L9)=T('Typy taboru'!$C$10),IF($S9&gt;0,IF($S9&gt;='Typy taboru'!$F$10,IF($S9&gt;'Typy taboru'!$G$10,IF($S9&gt;'Typy taboru'!$I$10,3,2),1),0)),0)</f>
        <v>0</v>
      </c>
      <c r="CB9" s="86">
        <f>IF(T($C9)=T('Typy taboru'!$C$11),IF($J9&gt;0,IF($J9&gt;='Typy taboru'!$F$11,IF($J9&gt;'Typy taboru'!$G$11,IF($J9&gt;'Typy taboru'!$I$11,3,2),1),0)),0)</f>
        <v>0</v>
      </c>
      <c r="CC9" s="231">
        <f>IF(T($L9)=T('Typy taboru'!$C$11),IF($S9&gt;0,IF($S9&gt;='Typy taboru'!$F$11,IF($S9&gt;'Typy taboru'!$G$11,IF($S9&gt;'Typy taboru'!$I$11,3,2),1),0)),0)</f>
        <v>0</v>
      </c>
      <c r="CE9" s="86">
        <f>IF(T($C9)=T('Typy taboru'!$C$12),IF($J9&gt;0,IF($J9&gt;='Typy taboru'!$F$12,IF($J9&gt;'Typy taboru'!$G$12,IF($J9&gt;'Typy taboru'!$I$12,3,2),1),0)),0)</f>
        <v>0</v>
      </c>
      <c r="CF9" s="231">
        <f>IF(T($L9)=T('Typy taboru'!$C$12),IF($S9&gt;0,IF($S9&gt;='Typy taboru'!$F$12,IF($S9&gt;'Typy taboru'!$G$12,IF($S9&gt;'Typy taboru'!$I$12,3,2),1),0)),0)</f>
        <v>0</v>
      </c>
      <c r="CH9" s="86">
        <f>IF(T($C9)=T('Typy taboru'!$C$13),IF($J9&gt;0,IF($J9&gt;='Typy taboru'!$F$13,IF($J9&gt;'Typy taboru'!$G$13,IF($J9&gt;'Typy taboru'!$I$13,3,2),1),0)),0)</f>
        <v>0</v>
      </c>
      <c r="CI9" s="231">
        <f>IF(T($L9)=T('Typy taboru'!$C$13),IF($S9&gt;0,IF($S9&gt;='Typy taboru'!$F$13,IF($S9&gt;'Typy taboru'!$G$13,IF($S9&gt;'Typy taboru'!$I$13,3,2),1),0)),0)</f>
        <v>0</v>
      </c>
      <c r="CK9" s="86">
        <f>IF(T($C9)=T('Typy taboru'!$C$14),IF($J9&gt;0,IF($J9&gt;='Typy taboru'!$F$14,IF($J9&gt;'Typy taboru'!$G$14,IF($J9&gt;'Typy taboru'!$I$14,3,2),1),0)),0)</f>
        <v>0</v>
      </c>
      <c r="CL9" s="231">
        <f>IF(T($L9)=T('Typy taboru'!$C$14),IF($S9&gt;0,IF($S9&gt;='Typy taboru'!$F$14,IF($S9&gt;'Typy taboru'!$G$14,IF($S9&gt;'Typy taboru'!$I$14,3,2),1),0)),0)</f>
        <v>0</v>
      </c>
      <c r="CN9" s="86">
        <f>IF(T($C9)=T('Typy taboru'!$C$15),IF($J9&gt;0,IF($J9&gt;='Typy taboru'!$F$15,IF($J9&gt;'Typy taboru'!$G$15,IF($J9&gt;'Typy taboru'!$I$15,3,2),1),0)),0)</f>
        <v>0</v>
      </c>
      <c r="CO9" s="231">
        <f>IF(T($L9)=T('Typy taboru'!$C$15),IF($S9&gt;0,IF($S9&gt;='Typy taboru'!$F$15,IF($S9&gt;'Typy taboru'!$G$15,IF($S9&gt;'Typy taboru'!$I$15,3,2),1),0)),0)</f>
        <v>0</v>
      </c>
    </row>
    <row r="10" spans="1:93" ht="24.95" customHeight="1" x14ac:dyDescent="0.2">
      <c r="B10" s="371">
        <v>6.18</v>
      </c>
      <c r="C10" s="393" t="s">
        <v>71</v>
      </c>
      <c r="D10" s="390" t="s">
        <v>249</v>
      </c>
      <c r="E10" s="439">
        <v>5.8</v>
      </c>
      <c r="F10" s="439" t="s">
        <v>23</v>
      </c>
      <c r="G10" s="372">
        <v>10</v>
      </c>
      <c r="H10" s="373">
        <f t="shared" si="0"/>
        <v>1.7241379310344829</v>
      </c>
      <c r="I10" s="96" t="s">
        <v>181</v>
      </c>
      <c r="J10" s="408">
        <v>8</v>
      </c>
      <c r="K10" s="374">
        <v>6.35</v>
      </c>
      <c r="L10" s="393" t="s">
        <v>71</v>
      </c>
      <c r="M10" s="390" t="s">
        <v>251</v>
      </c>
      <c r="N10" s="439">
        <v>6.3</v>
      </c>
      <c r="O10" s="439" t="s">
        <v>23</v>
      </c>
      <c r="P10" s="372">
        <v>16</v>
      </c>
      <c r="Q10" s="373">
        <f>P10/(N(N10)+N(O10))</f>
        <v>2.5396825396825395</v>
      </c>
      <c r="R10" s="96" t="s">
        <v>189</v>
      </c>
      <c r="S10" s="408">
        <v>13</v>
      </c>
      <c r="T10" s="375">
        <f>G10+P10</f>
        <v>26</v>
      </c>
      <c r="U10" s="376">
        <f>T10/(N(E10)+N(F10)+N(N10)+N(O10))</f>
        <v>2.1487603305785123</v>
      </c>
      <c r="X10" s="100">
        <f t="shared" si="3"/>
        <v>0</v>
      </c>
      <c r="Y10" s="101">
        <f t="shared" si="3"/>
        <v>10</v>
      </c>
      <c r="Z10" s="101">
        <f t="shared" si="3"/>
        <v>16</v>
      </c>
      <c r="AA10" s="102">
        <f t="shared" si="3"/>
        <v>0</v>
      </c>
      <c r="AB10" s="102">
        <f t="shared" si="3"/>
        <v>0</v>
      </c>
      <c r="AC10" s="101">
        <f t="shared" si="3"/>
        <v>0</v>
      </c>
      <c r="AD10" s="101">
        <f t="shared" si="3"/>
        <v>0</v>
      </c>
      <c r="AE10" s="102">
        <f t="shared" si="3"/>
        <v>0</v>
      </c>
      <c r="AF10" s="102">
        <f t="shared" si="3"/>
        <v>0</v>
      </c>
      <c r="AG10" s="101">
        <f t="shared" si="3"/>
        <v>0</v>
      </c>
      <c r="AH10" s="101">
        <f t="shared" si="3"/>
        <v>0</v>
      </c>
      <c r="AI10" s="102">
        <f t="shared" si="3"/>
        <v>0</v>
      </c>
      <c r="AJ10" s="102">
        <f t="shared" si="3"/>
        <v>0</v>
      </c>
      <c r="AK10" s="103">
        <f t="shared" si="4"/>
        <v>0</v>
      </c>
      <c r="AM10" s="104">
        <f>Y10+Z10</f>
        <v>26</v>
      </c>
      <c r="AN10" s="105">
        <f>AA10+AB10</f>
        <v>0</v>
      </c>
      <c r="AO10" s="106">
        <f>AC10+AD10</f>
        <v>0</v>
      </c>
      <c r="AP10" s="105">
        <f>AE10+AF10</f>
        <v>0</v>
      </c>
      <c r="AQ10" s="106">
        <f>AG10+AH10</f>
        <v>0</v>
      </c>
      <c r="AR10" s="105">
        <f>AI10+AJ10</f>
        <v>0</v>
      </c>
      <c r="AS10" s="107">
        <f>AK10+X10</f>
        <v>0</v>
      </c>
      <c r="AV10" s="100">
        <f t="shared" si="12"/>
        <v>0</v>
      </c>
      <c r="AW10" s="101">
        <f t="shared" si="12"/>
        <v>5.8</v>
      </c>
      <c r="AX10" s="101">
        <f t="shared" si="12"/>
        <v>6.3</v>
      </c>
      <c r="AY10" s="102">
        <f t="shared" si="12"/>
        <v>0</v>
      </c>
      <c r="AZ10" s="102">
        <f t="shared" si="12"/>
        <v>0</v>
      </c>
      <c r="BA10" s="101">
        <f t="shared" si="12"/>
        <v>0</v>
      </c>
      <c r="BB10" s="101">
        <f t="shared" si="12"/>
        <v>0</v>
      </c>
      <c r="BC10" s="102">
        <f t="shared" si="12"/>
        <v>0</v>
      </c>
      <c r="BD10" s="102">
        <f t="shared" si="12"/>
        <v>0</v>
      </c>
      <c r="BE10" s="101">
        <f t="shared" si="12"/>
        <v>0</v>
      </c>
      <c r="BF10" s="101">
        <f t="shared" si="12"/>
        <v>0</v>
      </c>
      <c r="BG10" s="102">
        <f t="shared" si="12"/>
        <v>0</v>
      </c>
      <c r="BH10" s="102">
        <f t="shared" si="12"/>
        <v>0</v>
      </c>
      <c r="BI10" s="103">
        <f t="shared" si="13"/>
        <v>0</v>
      </c>
      <c r="BK10" s="104">
        <f>AW10+AX10</f>
        <v>12.1</v>
      </c>
      <c r="BL10" s="105">
        <f>AY10+AZ10</f>
        <v>0</v>
      </c>
      <c r="BM10" s="106">
        <f>BA10+BB10</f>
        <v>0</v>
      </c>
      <c r="BN10" s="105">
        <f>BC10+BD10</f>
        <v>0</v>
      </c>
      <c r="BO10" s="106">
        <f>BE10+BF10</f>
        <v>0</v>
      </c>
      <c r="BP10" s="105">
        <f>BG10+BH10</f>
        <v>0</v>
      </c>
      <c r="BQ10" s="107">
        <f>BI10+AV10</f>
        <v>0</v>
      </c>
      <c r="BS10" s="100">
        <f>IF(T($C10)=T('Typy taboru'!$C$8),IF($J10&gt;0,IF($J10&gt;='Typy taboru'!$F$8,IF($J10&gt;'Typy taboru'!$G$8,IF($J10&gt;'Typy taboru'!$I$8,3,2),1),0)),0)</f>
        <v>0</v>
      </c>
      <c r="BT10" s="232">
        <f>IF(T($L10)=T('Typy taboru'!$C$8),IF($S10&gt;0,IF($S10&gt;='Typy taboru'!$F$8,IF($S10&gt;'Typy taboru'!$G$8,IF($S10&gt;'Typy taboru'!$I$8,3,2),1),0)),0)</f>
        <v>0</v>
      </c>
      <c r="BV10" s="100">
        <f>IF(T($C10)=T('Typy taboru'!$C$9),IF($J10&gt;0,IF($J10&gt;='Typy taboru'!$F$9,IF($J10&gt;'Typy taboru'!$G$9,IF($J10&gt;'Typy taboru'!$I$9,3,2),1),0)),0)</f>
        <v>0</v>
      </c>
      <c r="BW10" s="232">
        <f>IF(T($L10)=T('Typy taboru'!$C$9),IF($S10&gt;0,IF($S10&gt;='Typy taboru'!$F$9,IF($S10&gt;'Typy taboru'!$G$9,IF($S10&gt;'Typy taboru'!$I$9,3,2),1),0)),0)</f>
        <v>0</v>
      </c>
      <c r="BY10" s="100">
        <f>IF(T($C10)=T('Typy taboru'!$C$10),IF($J10&gt;0,IF($J10&gt;='Typy taboru'!$F$10,IF($J10&gt;'Typy taboru'!$G$10,IF($J10&gt;'Typy taboru'!$I$10,3,2),1),0)),0)</f>
        <v>0</v>
      </c>
      <c r="BZ10" s="232">
        <f>IF(T($L10)=T('Typy taboru'!$C$10),IF($S10&gt;0,IF($S10&gt;='Typy taboru'!$F$10,IF($S10&gt;'Typy taboru'!$G$10,IF($S10&gt;'Typy taboru'!$I$10,3,2),1),0)),0)</f>
        <v>0</v>
      </c>
      <c r="CB10" s="100">
        <f>IF(T($C10)=T('Typy taboru'!$C$11),IF($J10&gt;0,IF($J10&gt;='Typy taboru'!$F$11,IF($J10&gt;'Typy taboru'!$G$11,IF($J10&gt;'Typy taboru'!$I$11,3,2),1),0)),0)</f>
        <v>0</v>
      </c>
      <c r="CC10" s="232">
        <f>IF(T($L10)=T('Typy taboru'!$C$11),IF($S10&gt;0,IF($S10&gt;='Typy taboru'!$F$11,IF($S10&gt;'Typy taboru'!$G$11,IF($S10&gt;'Typy taboru'!$I$11,3,2),1),0)),0)</f>
        <v>0</v>
      </c>
      <c r="CE10" s="100">
        <f>IF(T($C10)=T('Typy taboru'!$C$12),IF($J10&gt;0,IF($J10&gt;='Typy taboru'!$F$12,IF($J10&gt;'Typy taboru'!$G$12,IF($J10&gt;'Typy taboru'!$I$12,3,2),1),0)),0)</f>
        <v>0</v>
      </c>
      <c r="CF10" s="232">
        <f>IF(T($L10)=T('Typy taboru'!$C$12),IF($S10&gt;0,IF($S10&gt;='Typy taboru'!$F$12,IF($S10&gt;'Typy taboru'!$G$12,IF($S10&gt;'Typy taboru'!$I$12,3,2),1),0)),0)</f>
        <v>0</v>
      </c>
      <c r="CH10" s="100">
        <f>IF(T($C10)=T('Typy taboru'!$C$13),IF($J10&gt;0,IF($J10&gt;='Typy taboru'!$F$13,IF($J10&gt;'Typy taboru'!$G$13,IF($J10&gt;'Typy taboru'!$I$13,3,2),1),0)),0)</f>
        <v>0</v>
      </c>
      <c r="CI10" s="232">
        <f>IF(T($L10)=T('Typy taboru'!$C$13),IF($S10&gt;0,IF($S10&gt;='Typy taboru'!$F$13,IF($S10&gt;'Typy taboru'!$G$13,IF($S10&gt;'Typy taboru'!$I$13,3,2),1),0)),0)</f>
        <v>0</v>
      </c>
      <c r="CK10" s="100">
        <f>IF(T($C10)=T('Typy taboru'!$C$14),IF($J10&gt;0,IF($J10&gt;='Typy taboru'!$F$14,IF($J10&gt;'Typy taboru'!$G$14,IF($J10&gt;'Typy taboru'!$I$14,3,2),1),0)),0)</f>
        <v>0</v>
      </c>
      <c r="CL10" s="232">
        <f>IF(T($L10)=T('Typy taboru'!$C$14),IF($S10&gt;0,IF($S10&gt;='Typy taboru'!$F$14,IF($S10&gt;'Typy taboru'!$G$14,IF($S10&gt;'Typy taboru'!$I$14,3,2),1),0)),0)</f>
        <v>0</v>
      </c>
      <c r="CN10" s="100">
        <f>IF(T($C10)=T('Typy taboru'!$C$15),IF($J10&gt;0,IF($J10&gt;='Typy taboru'!$F$15,IF($J10&gt;'Typy taboru'!$G$15,IF($J10&gt;'Typy taboru'!$I$15,3,2),1),0)),0)</f>
        <v>0</v>
      </c>
      <c r="CO10" s="232">
        <f>IF(T($L10)=T('Typy taboru'!$C$15),IF($S10&gt;0,IF($S10&gt;='Typy taboru'!$F$15,IF($S10&gt;'Typy taboru'!$G$15,IF($S10&gt;'Typy taboru'!$I$15,3,2),1),0)),0)</f>
        <v>0</v>
      </c>
    </row>
    <row r="11" spans="1:93" ht="24.95" customHeight="1" x14ac:dyDescent="0.2">
      <c r="B11" s="371">
        <v>7</v>
      </c>
      <c r="C11" s="393" t="s">
        <v>71</v>
      </c>
      <c r="D11" s="390" t="s">
        <v>249</v>
      </c>
      <c r="E11" s="439">
        <v>5.8</v>
      </c>
      <c r="F11" s="439" t="s">
        <v>23</v>
      </c>
      <c r="G11" s="372">
        <v>20</v>
      </c>
      <c r="H11" s="373">
        <f t="shared" si="0"/>
        <v>3.4482758620689657</v>
      </c>
      <c r="I11" s="96" t="s">
        <v>182</v>
      </c>
      <c r="J11" s="408">
        <v>18</v>
      </c>
      <c r="K11" s="374">
        <v>7.2</v>
      </c>
      <c r="L11" s="393" t="s">
        <v>71</v>
      </c>
      <c r="M11" s="390" t="s">
        <v>252</v>
      </c>
      <c r="N11" s="439">
        <v>5.7</v>
      </c>
      <c r="O11" s="439" t="s">
        <v>23</v>
      </c>
      <c r="P11" s="372">
        <v>40</v>
      </c>
      <c r="Q11" s="373">
        <f>P11/(N(N11)+N(O11))</f>
        <v>7.0175438596491224</v>
      </c>
      <c r="R11" s="96" t="s">
        <v>189</v>
      </c>
      <c r="S11" s="408">
        <v>37</v>
      </c>
      <c r="T11" s="375">
        <f>G11+P11</f>
        <v>60</v>
      </c>
      <c r="U11" s="376">
        <f>T11/(N(E11)+N(F11)+N(N11)+N(O11))</f>
        <v>5.2173913043478262</v>
      </c>
      <c r="X11" s="100">
        <f t="shared" si="3"/>
        <v>0</v>
      </c>
      <c r="Y11" s="101">
        <f t="shared" si="3"/>
        <v>0</v>
      </c>
      <c r="Z11" s="101">
        <f t="shared" si="3"/>
        <v>60</v>
      </c>
      <c r="AA11" s="102">
        <f t="shared" si="3"/>
        <v>0</v>
      </c>
      <c r="AB11" s="102">
        <f t="shared" si="3"/>
        <v>0</v>
      </c>
      <c r="AC11" s="101">
        <f t="shared" si="3"/>
        <v>0</v>
      </c>
      <c r="AD11" s="101">
        <f t="shared" si="3"/>
        <v>0</v>
      </c>
      <c r="AE11" s="102">
        <f t="shared" si="3"/>
        <v>0</v>
      </c>
      <c r="AF11" s="102">
        <f t="shared" si="3"/>
        <v>0</v>
      </c>
      <c r="AG11" s="101">
        <f t="shared" si="3"/>
        <v>0</v>
      </c>
      <c r="AH11" s="101">
        <f t="shared" si="3"/>
        <v>0</v>
      </c>
      <c r="AI11" s="102">
        <f t="shared" si="3"/>
        <v>0</v>
      </c>
      <c r="AJ11" s="102">
        <f t="shared" si="3"/>
        <v>0</v>
      </c>
      <c r="AK11" s="103">
        <f t="shared" si="4"/>
        <v>0</v>
      </c>
      <c r="AM11" s="104">
        <f>Y11+Z11</f>
        <v>60</v>
      </c>
      <c r="AN11" s="105">
        <f>AA11+AB11</f>
        <v>0</v>
      </c>
      <c r="AO11" s="106">
        <f>AC11+AD11</f>
        <v>0</v>
      </c>
      <c r="AP11" s="105">
        <f>AE11+AF11</f>
        <v>0</v>
      </c>
      <c r="AQ11" s="106">
        <f>AG11+AH11</f>
        <v>0</v>
      </c>
      <c r="AR11" s="105">
        <f>AI11+AJ11</f>
        <v>0</v>
      </c>
      <c r="AS11" s="107">
        <f>AK11+X11</f>
        <v>0</v>
      </c>
      <c r="AV11" s="100">
        <f t="shared" si="12"/>
        <v>0</v>
      </c>
      <c r="AW11" s="101">
        <f t="shared" si="12"/>
        <v>0</v>
      </c>
      <c r="AX11" s="101">
        <f t="shared" si="12"/>
        <v>11.5</v>
      </c>
      <c r="AY11" s="102">
        <f t="shared" si="12"/>
        <v>0</v>
      </c>
      <c r="AZ11" s="102">
        <f t="shared" si="12"/>
        <v>0</v>
      </c>
      <c r="BA11" s="101">
        <f t="shared" si="12"/>
        <v>0</v>
      </c>
      <c r="BB11" s="101">
        <f t="shared" si="12"/>
        <v>0</v>
      </c>
      <c r="BC11" s="102">
        <f t="shared" si="12"/>
        <v>0</v>
      </c>
      <c r="BD11" s="102">
        <f t="shared" si="12"/>
        <v>0</v>
      </c>
      <c r="BE11" s="101">
        <f t="shared" si="12"/>
        <v>0</v>
      </c>
      <c r="BF11" s="101">
        <f t="shared" si="12"/>
        <v>0</v>
      </c>
      <c r="BG11" s="102">
        <f t="shared" si="12"/>
        <v>0</v>
      </c>
      <c r="BH11" s="102">
        <f t="shared" si="12"/>
        <v>0</v>
      </c>
      <c r="BI11" s="103">
        <f t="shared" si="13"/>
        <v>0</v>
      </c>
      <c r="BK11" s="104">
        <f>AW11+AX11</f>
        <v>11.5</v>
      </c>
      <c r="BL11" s="105">
        <f>AY11+AZ11</f>
        <v>0</v>
      </c>
      <c r="BM11" s="106">
        <f>BA11+BB11</f>
        <v>0</v>
      </c>
      <c r="BN11" s="105">
        <f>BC11+BD11</f>
        <v>0</v>
      </c>
      <c r="BO11" s="106">
        <f>BE11+BF11</f>
        <v>0</v>
      </c>
      <c r="BP11" s="105">
        <f>BG11+BH11</f>
        <v>0</v>
      </c>
      <c r="BQ11" s="107">
        <f>BI11+AV11</f>
        <v>0</v>
      </c>
      <c r="BS11" s="100">
        <f>IF(T($C11)=T('Typy taboru'!$C$8),IF($J11&gt;0,IF($J11&gt;='Typy taboru'!$F$8,IF($J11&gt;'Typy taboru'!$G$8,IF($J11&gt;'Typy taboru'!$I$8,3,2),1),0)),0)</f>
        <v>0</v>
      </c>
      <c r="BT11" s="232">
        <f>IF(T($L11)=T('Typy taboru'!$C$8),IF($S11&gt;0,IF($S11&gt;='Typy taboru'!$F$8,IF($S11&gt;'Typy taboru'!$G$8,IF($S11&gt;'Typy taboru'!$I$8,3,2),1),0)),0)</f>
        <v>0</v>
      </c>
      <c r="BV11" s="100">
        <f>IF(T($C11)=T('Typy taboru'!$C$9),IF($J11&gt;0,IF($J11&gt;='Typy taboru'!$F$9,IF($J11&gt;'Typy taboru'!$G$9,IF($J11&gt;'Typy taboru'!$I$9,3,2),1),0)),0)</f>
        <v>0</v>
      </c>
      <c r="BW11" s="232">
        <f>IF(T($L11)=T('Typy taboru'!$C$9),IF($S11&gt;0,IF($S11&gt;='Typy taboru'!$F$9,IF($S11&gt;'Typy taboru'!$G$9,IF($S11&gt;'Typy taboru'!$I$9,3,2),1),0)),0)</f>
        <v>0</v>
      </c>
      <c r="BY11" s="100">
        <f>IF(T($C11)=T('Typy taboru'!$C$10),IF($J11&gt;0,IF($J11&gt;='Typy taboru'!$F$10,IF($J11&gt;'Typy taboru'!$G$10,IF($J11&gt;'Typy taboru'!$I$10,3,2),1),0)),0)</f>
        <v>0</v>
      </c>
      <c r="BZ11" s="232">
        <f>IF(T($L11)=T('Typy taboru'!$C$10),IF($S11&gt;0,IF($S11&gt;='Typy taboru'!$F$10,IF($S11&gt;'Typy taboru'!$G$10,IF($S11&gt;'Typy taboru'!$I$10,3,2),1),0)),0)</f>
        <v>0</v>
      </c>
      <c r="CB11" s="100">
        <f>IF(T($C11)=T('Typy taboru'!$C$11),IF($J11&gt;0,IF($J11&gt;='Typy taboru'!$F$11,IF($J11&gt;'Typy taboru'!$G$11,IF($J11&gt;'Typy taboru'!$I$11,3,2),1),0)),0)</f>
        <v>0</v>
      </c>
      <c r="CC11" s="232">
        <f>IF(T($L11)=T('Typy taboru'!$C$11),IF($S11&gt;0,IF($S11&gt;='Typy taboru'!$F$11,IF($S11&gt;'Typy taboru'!$G$11,IF($S11&gt;'Typy taboru'!$I$11,3,2),1),0)),0)</f>
        <v>0</v>
      </c>
      <c r="CE11" s="100">
        <f>IF(T($C11)=T('Typy taboru'!$C$12),IF($J11&gt;0,IF($J11&gt;='Typy taboru'!$F$12,IF($J11&gt;'Typy taboru'!$G$12,IF($J11&gt;'Typy taboru'!$I$12,3,2),1),0)),0)</f>
        <v>0</v>
      </c>
      <c r="CF11" s="232">
        <f>IF(T($L11)=T('Typy taboru'!$C$12),IF($S11&gt;0,IF($S11&gt;='Typy taboru'!$F$12,IF($S11&gt;'Typy taboru'!$G$12,IF($S11&gt;'Typy taboru'!$I$12,3,2),1),0)),0)</f>
        <v>0</v>
      </c>
      <c r="CH11" s="100">
        <f>IF(T($C11)=T('Typy taboru'!$C$13),IF($J11&gt;0,IF($J11&gt;='Typy taboru'!$F$13,IF($J11&gt;'Typy taboru'!$G$13,IF($J11&gt;'Typy taboru'!$I$13,3,2),1),0)),0)</f>
        <v>0</v>
      </c>
      <c r="CI11" s="232">
        <f>IF(T($L11)=T('Typy taboru'!$C$13),IF($S11&gt;0,IF($S11&gt;='Typy taboru'!$F$13,IF($S11&gt;'Typy taboru'!$G$13,IF($S11&gt;'Typy taboru'!$I$13,3,2),1),0)),0)</f>
        <v>0</v>
      </c>
      <c r="CK11" s="100">
        <f>IF(T($C11)=T('Typy taboru'!$C$14),IF($J11&gt;0,IF($J11&gt;='Typy taboru'!$F$14,IF($J11&gt;'Typy taboru'!$G$14,IF($J11&gt;'Typy taboru'!$I$14,3,2),1),0)),0)</f>
        <v>0</v>
      </c>
      <c r="CL11" s="232">
        <f>IF(T($L11)=T('Typy taboru'!$C$14),IF($S11&gt;0,IF($S11&gt;='Typy taboru'!$F$14,IF($S11&gt;'Typy taboru'!$G$14,IF($S11&gt;'Typy taboru'!$I$14,3,2),1),0)),0)</f>
        <v>0</v>
      </c>
      <c r="CN11" s="100">
        <f>IF(T($C11)=T('Typy taboru'!$C$15),IF($J11&gt;0,IF($J11&gt;='Typy taboru'!$F$15,IF($J11&gt;'Typy taboru'!$G$15,IF($J11&gt;'Typy taboru'!$I$15,3,2),1),0)),0)</f>
        <v>0</v>
      </c>
      <c r="CO11" s="232">
        <f>IF(T($L11)=T('Typy taboru'!$C$15),IF($S11&gt;0,IF($S11&gt;='Typy taboru'!$F$15,IF($S11&gt;'Typy taboru'!$G$15,IF($S11&gt;'Typy taboru'!$I$15,3,2),1),0)),0)</f>
        <v>0</v>
      </c>
    </row>
    <row r="12" spans="1:93" ht="24.95" customHeight="1" x14ac:dyDescent="0.2">
      <c r="B12" s="290">
        <v>7.43</v>
      </c>
      <c r="C12" s="393" t="s">
        <v>71</v>
      </c>
      <c r="D12" s="390" t="s">
        <v>249</v>
      </c>
      <c r="E12" s="439">
        <v>5.8</v>
      </c>
      <c r="F12" s="439" t="s">
        <v>23</v>
      </c>
      <c r="G12" s="372">
        <v>22</v>
      </c>
      <c r="H12" s="373">
        <f t="shared" si="0"/>
        <v>3.7931034482758621</v>
      </c>
      <c r="I12" s="96" t="s">
        <v>250</v>
      </c>
      <c r="J12" s="408">
        <v>15</v>
      </c>
      <c r="K12" s="291">
        <v>8.15</v>
      </c>
      <c r="L12" s="393" t="s">
        <v>71</v>
      </c>
      <c r="M12" s="390" t="s">
        <v>251</v>
      </c>
      <c r="N12" s="439">
        <v>6.3</v>
      </c>
      <c r="O12" s="439" t="s">
        <v>23</v>
      </c>
      <c r="P12" s="372">
        <v>30</v>
      </c>
      <c r="Q12" s="373">
        <f>P12/(N(N12)+N(O12))</f>
        <v>4.7619047619047619</v>
      </c>
      <c r="R12" s="96" t="s">
        <v>212</v>
      </c>
      <c r="S12" s="408">
        <v>24</v>
      </c>
      <c r="T12" s="375">
        <f>G12+P12</f>
        <v>52</v>
      </c>
      <c r="U12" s="376">
        <f>T12/(N(E12)+N(F12)+N(N12)+N(O12))</f>
        <v>4.2975206611570247</v>
      </c>
      <c r="X12" s="100">
        <f t="shared" si="3"/>
        <v>0</v>
      </c>
      <c r="Y12" s="101">
        <f t="shared" si="3"/>
        <v>0</v>
      </c>
      <c r="Z12" s="101">
        <f t="shared" si="3"/>
        <v>22</v>
      </c>
      <c r="AA12" s="102">
        <f t="shared" si="3"/>
        <v>30</v>
      </c>
      <c r="AB12" s="102">
        <f t="shared" si="3"/>
        <v>0</v>
      </c>
      <c r="AC12" s="101">
        <f t="shared" si="3"/>
        <v>0</v>
      </c>
      <c r="AD12" s="101">
        <f t="shared" si="3"/>
        <v>0</v>
      </c>
      <c r="AE12" s="102">
        <f t="shared" si="3"/>
        <v>0</v>
      </c>
      <c r="AF12" s="102">
        <f t="shared" si="3"/>
        <v>0</v>
      </c>
      <c r="AG12" s="101">
        <f t="shared" si="3"/>
        <v>0</v>
      </c>
      <c r="AH12" s="101">
        <f t="shared" si="3"/>
        <v>0</v>
      </c>
      <c r="AI12" s="102">
        <f t="shared" si="3"/>
        <v>0</v>
      </c>
      <c r="AJ12" s="102">
        <f t="shared" si="3"/>
        <v>0</v>
      </c>
      <c r="AK12" s="103">
        <f t="shared" si="4"/>
        <v>0</v>
      </c>
      <c r="AM12" s="104">
        <f>Y12+Z12</f>
        <v>22</v>
      </c>
      <c r="AN12" s="105">
        <f>AA12+AB12</f>
        <v>30</v>
      </c>
      <c r="AO12" s="106">
        <f>AC12+AD12</f>
        <v>0</v>
      </c>
      <c r="AP12" s="105">
        <f>AE12+AF12</f>
        <v>0</v>
      </c>
      <c r="AQ12" s="106">
        <f>AG12+AH12</f>
        <v>0</v>
      </c>
      <c r="AR12" s="105">
        <f>AI12+AJ12</f>
        <v>0</v>
      </c>
      <c r="AS12" s="107">
        <f>AK12+X12</f>
        <v>0</v>
      </c>
      <c r="AV12" s="100">
        <f t="shared" si="12"/>
        <v>0</v>
      </c>
      <c r="AW12" s="101">
        <f t="shared" si="12"/>
        <v>0</v>
      </c>
      <c r="AX12" s="101">
        <f t="shared" si="12"/>
        <v>5.8</v>
      </c>
      <c r="AY12" s="102">
        <f t="shared" si="12"/>
        <v>6.3</v>
      </c>
      <c r="AZ12" s="102">
        <f t="shared" si="12"/>
        <v>0</v>
      </c>
      <c r="BA12" s="101">
        <f t="shared" si="12"/>
        <v>0</v>
      </c>
      <c r="BB12" s="101">
        <f t="shared" si="12"/>
        <v>0</v>
      </c>
      <c r="BC12" s="102">
        <f t="shared" si="12"/>
        <v>0</v>
      </c>
      <c r="BD12" s="102">
        <f t="shared" si="12"/>
        <v>0</v>
      </c>
      <c r="BE12" s="101">
        <f t="shared" si="12"/>
        <v>0</v>
      </c>
      <c r="BF12" s="101">
        <f t="shared" si="12"/>
        <v>0</v>
      </c>
      <c r="BG12" s="102">
        <f t="shared" si="12"/>
        <v>0</v>
      </c>
      <c r="BH12" s="102">
        <f t="shared" si="12"/>
        <v>0</v>
      </c>
      <c r="BI12" s="103">
        <f t="shared" si="13"/>
        <v>0</v>
      </c>
      <c r="BK12" s="104">
        <f>AW12+AX12</f>
        <v>5.8</v>
      </c>
      <c r="BL12" s="105">
        <f>AY12+AZ12</f>
        <v>6.3</v>
      </c>
      <c r="BM12" s="106">
        <f>BA12+BB12</f>
        <v>0</v>
      </c>
      <c r="BN12" s="105">
        <f>BC12+BD12</f>
        <v>0</v>
      </c>
      <c r="BO12" s="106">
        <f>BE12+BF12</f>
        <v>0</v>
      </c>
      <c r="BP12" s="105">
        <f>BG12+BH12</f>
        <v>0</v>
      </c>
      <c r="BQ12" s="107">
        <f>BI12+AV12</f>
        <v>0</v>
      </c>
      <c r="BS12" s="100">
        <f>IF(T($C12)=T('Typy taboru'!$C$8),IF($J12&gt;0,IF($J12&gt;='Typy taboru'!$F$8,IF($J12&gt;'Typy taboru'!$G$8,IF($J12&gt;'Typy taboru'!$I$8,3,2),1),0)),0)</f>
        <v>0</v>
      </c>
      <c r="BT12" s="232">
        <f>IF(T($L12)=T('Typy taboru'!$C$8),IF($S12&gt;0,IF($S12&gt;='Typy taboru'!$F$8,IF($S12&gt;'Typy taboru'!$G$8,IF($S12&gt;'Typy taboru'!$I$8,3,2),1),0)),0)</f>
        <v>0</v>
      </c>
      <c r="BV12" s="100">
        <f>IF(T($C12)=T('Typy taboru'!$C$9),IF($J12&gt;0,IF($J12&gt;='Typy taboru'!$F$9,IF($J12&gt;'Typy taboru'!$G$9,IF($J12&gt;'Typy taboru'!$I$9,3,2),1),0)),0)</f>
        <v>0</v>
      </c>
      <c r="BW12" s="232">
        <f>IF(T($L12)=T('Typy taboru'!$C$9),IF($S12&gt;0,IF($S12&gt;='Typy taboru'!$F$9,IF($S12&gt;'Typy taboru'!$G$9,IF($S12&gt;'Typy taboru'!$I$9,3,2),1),0)),0)</f>
        <v>0</v>
      </c>
      <c r="BY12" s="100">
        <f>IF(T($C12)=T('Typy taboru'!$C$10),IF($J12&gt;0,IF($J12&gt;='Typy taboru'!$F$10,IF($J12&gt;'Typy taboru'!$G$10,IF($J12&gt;'Typy taboru'!$I$10,3,2),1),0)),0)</f>
        <v>0</v>
      </c>
      <c r="BZ12" s="232">
        <f>IF(T($L12)=T('Typy taboru'!$C$10),IF($S12&gt;0,IF($S12&gt;='Typy taboru'!$F$10,IF($S12&gt;'Typy taboru'!$G$10,IF($S12&gt;'Typy taboru'!$I$10,3,2),1),0)),0)</f>
        <v>0</v>
      </c>
      <c r="CB12" s="100">
        <f>IF(T($C12)=T('Typy taboru'!$C$11),IF($J12&gt;0,IF($J12&gt;='Typy taboru'!$F$11,IF($J12&gt;'Typy taboru'!$G$11,IF($J12&gt;'Typy taboru'!$I$11,3,2),1),0)),0)</f>
        <v>0</v>
      </c>
      <c r="CC12" s="232">
        <f>IF(T($L12)=T('Typy taboru'!$C$11),IF($S12&gt;0,IF($S12&gt;='Typy taboru'!$F$11,IF($S12&gt;'Typy taboru'!$G$11,IF($S12&gt;'Typy taboru'!$I$11,3,2),1),0)),0)</f>
        <v>0</v>
      </c>
      <c r="CE12" s="100">
        <f>IF(T($C12)=T('Typy taboru'!$C$12),IF($J12&gt;0,IF($J12&gt;='Typy taboru'!$F$12,IF($J12&gt;'Typy taboru'!$G$12,IF($J12&gt;'Typy taboru'!$I$12,3,2),1),0)),0)</f>
        <v>0</v>
      </c>
      <c r="CF12" s="232">
        <f>IF(T($L12)=T('Typy taboru'!$C$12),IF($S12&gt;0,IF($S12&gt;='Typy taboru'!$F$12,IF($S12&gt;'Typy taboru'!$G$12,IF($S12&gt;'Typy taboru'!$I$12,3,2),1),0)),0)</f>
        <v>0</v>
      </c>
      <c r="CH12" s="100">
        <f>IF(T($C12)=T('Typy taboru'!$C$13),IF($J12&gt;0,IF($J12&gt;='Typy taboru'!$F$13,IF($J12&gt;'Typy taboru'!$G$13,IF($J12&gt;'Typy taboru'!$I$13,3,2),1),0)),0)</f>
        <v>0</v>
      </c>
      <c r="CI12" s="232">
        <f>IF(T($L12)=T('Typy taboru'!$C$13),IF($S12&gt;0,IF($S12&gt;='Typy taboru'!$F$13,IF($S12&gt;'Typy taboru'!$G$13,IF($S12&gt;'Typy taboru'!$I$13,3,2),1),0)),0)</f>
        <v>0</v>
      </c>
      <c r="CK12" s="100">
        <f>IF(T($C12)=T('Typy taboru'!$C$14),IF($J12&gt;0,IF($J12&gt;='Typy taboru'!$F$14,IF($J12&gt;'Typy taboru'!$G$14,IF($J12&gt;'Typy taboru'!$I$14,3,2),1),0)),0)</f>
        <v>0</v>
      </c>
      <c r="CL12" s="232">
        <f>IF(T($L12)=T('Typy taboru'!$C$14),IF($S12&gt;0,IF($S12&gt;='Typy taboru'!$F$14,IF($S12&gt;'Typy taboru'!$G$14,IF($S12&gt;'Typy taboru'!$I$14,3,2),1),0)),0)</f>
        <v>0</v>
      </c>
      <c r="CN12" s="100">
        <f>IF(T($C12)=T('Typy taboru'!$C$15),IF($J12&gt;0,IF($J12&gt;='Typy taboru'!$F$15,IF($J12&gt;'Typy taboru'!$G$15,IF($J12&gt;'Typy taboru'!$I$15,3,2),1),0)),0)</f>
        <v>0</v>
      </c>
      <c r="CO12" s="232">
        <f>IF(T($L12)=T('Typy taboru'!$C$15),IF($S12&gt;0,IF($S12&gt;='Typy taboru'!$F$15,IF($S12&gt;'Typy taboru'!$G$15,IF($S12&gt;'Typy taboru'!$I$15,3,2),1),0)),0)</f>
        <v>0</v>
      </c>
    </row>
    <row r="13" spans="1:93" ht="24.95" customHeight="1" x14ac:dyDescent="0.2">
      <c r="B13" s="371">
        <v>9.5500000000000007</v>
      </c>
      <c r="C13" s="393" t="s">
        <v>71</v>
      </c>
      <c r="D13" s="390" t="s">
        <v>249</v>
      </c>
      <c r="E13" s="439">
        <v>5.8</v>
      </c>
      <c r="F13" s="439" t="s">
        <v>23</v>
      </c>
      <c r="G13" s="372">
        <v>27</v>
      </c>
      <c r="H13" s="373">
        <f t="shared" si="0"/>
        <v>4.6551724137931032</v>
      </c>
      <c r="I13" s="96" t="s">
        <v>116</v>
      </c>
      <c r="J13" s="408">
        <v>15</v>
      </c>
      <c r="K13" s="374">
        <v>10.19</v>
      </c>
      <c r="L13" s="393" t="s">
        <v>71</v>
      </c>
      <c r="M13" s="390" t="s">
        <v>251</v>
      </c>
      <c r="N13" s="439">
        <v>6.3</v>
      </c>
      <c r="O13" s="439" t="s">
        <v>23</v>
      </c>
      <c r="P13" s="372">
        <v>28</v>
      </c>
      <c r="Q13" s="373">
        <f>P13/(N(N13)+N(O13))</f>
        <v>4.4444444444444446</v>
      </c>
      <c r="R13" s="96" t="s">
        <v>212</v>
      </c>
      <c r="S13" s="408">
        <v>20</v>
      </c>
      <c r="T13" s="375">
        <f>G13+P13</f>
        <v>55</v>
      </c>
      <c r="U13" s="376">
        <f>T13/(N(E13)+N(F13)+N(N13)+N(O13))</f>
        <v>4.5454545454545459</v>
      </c>
      <c r="X13" s="100">
        <f t="shared" si="3"/>
        <v>0</v>
      </c>
      <c r="Y13" s="101">
        <f t="shared" si="3"/>
        <v>0</v>
      </c>
      <c r="Z13" s="101">
        <f t="shared" si="3"/>
        <v>0</v>
      </c>
      <c r="AA13" s="102">
        <f t="shared" si="3"/>
        <v>0</v>
      </c>
      <c r="AB13" s="102">
        <f t="shared" si="3"/>
        <v>55</v>
      </c>
      <c r="AC13" s="101">
        <f t="shared" si="3"/>
        <v>0</v>
      </c>
      <c r="AD13" s="101">
        <f t="shared" si="3"/>
        <v>0</v>
      </c>
      <c r="AE13" s="102">
        <f t="shared" si="3"/>
        <v>0</v>
      </c>
      <c r="AF13" s="102">
        <f t="shared" si="3"/>
        <v>0</v>
      </c>
      <c r="AG13" s="101">
        <f t="shared" si="3"/>
        <v>0</v>
      </c>
      <c r="AH13" s="101">
        <f t="shared" si="3"/>
        <v>0</v>
      </c>
      <c r="AI13" s="102">
        <f t="shared" si="3"/>
        <v>0</v>
      </c>
      <c r="AJ13" s="102">
        <f t="shared" si="3"/>
        <v>0</v>
      </c>
      <c r="AK13" s="103">
        <f t="shared" si="4"/>
        <v>0</v>
      </c>
      <c r="AM13" s="104">
        <f>Y13+Z13</f>
        <v>0</v>
      </c>
      <c r="AN13" s="105">
        <f>AA13+AB13</f>
        <v>55</v>
      </c>
      <c r="AO13" s="106">
        <f>AC13+AD13</f>
        <v>0</v>
      </c>
      <c r="AP13" s="105">
        <f>AE13+AF13</f>
        <v>0</v>
      </c>
      <c r="AQ13" s="106">
        <f>AG13+AH13</f>
        <v>0</v>
      </c>
      <c r="AR13" s="105">
        <f>AI13+AJ13</f>
        <v>0</v>
      </c>
      <c r="AS13" s="107">
        <f>AK13+X13</f>
        <v>0</v>
      </c>
      <c r="AV13" s="100">
        <f t="shared" si="12"/>
        <v>0</v>
      </c>
      <c r="AW13" s="101">
        <f t="shared" si="12"/>
        <v>0</v>
      </c>
      <c r="AX13" s="101">
        <f t="shared" si="12"/>
        <v>0</v>
      </c>
      <c r="AY13" s="102">
        <f t="shared" si="12"/>
        <v>0</v>
      </c>
      <c r="AZ13" s="102">
        <f t="shared" si="12"/>
        <v>12.1</v>
      </c>
      <c r="BA13" s="101">
        <f t="shared" si="12"/>
        <v>0</v>
      </c>
      <c r="BB13" s="101">
        <f t="shared" si="12"/>
        <v>0</v>
      </c>
      <c r="BC13" s="102">
        <f t="shared" si="12"/>
        <v>0</v>
      </c>
      <c r="BD13" s="102">
        <f t="shared" si="12"/>
        <v>0</v>
      </c>
      <c r="BE13" s="101">
        <f t="shared" si="12"/>
        <v>0</v>
      </c>
      <c r="BF13" s="101">
        <f t="shared" si="12"/>
        <v>0</v>
      </c>
      <c r="BG13" s="102">
        <f t="shared" si="12"/>
        <v>0</v>
      </c>
      <c r="BH13" s="102">
        <f t="shared" si="12"/>
        <v>0</v>
      </c>
      <c r="BI13" s="103">
        <f t="shared" si="13"/>
        <v>0</v>
      </c>
      <c r="BK13" s="104">
        <f>AW13+AX13</f>
        <v>0</v>
      </c>
      <c r="BL13" s="105">
        <f>AY13+AZ13</f>
        <v>12.1</v>
      </c>
      <c r="BM13" s="106">
        <f>BA13+BB13</f>
        <v>0</v>
      </c>
      <c r="BN13" s="105">
        <f>BC13+BD13</f>
        <v>0</v>
      </c>
      <c r="BO13" s="106">
        <f>BE13+BF13</f>
        <v>0</v>
      </c>
      <c r="BP13" s="105">
        <f>BG13+BH13</f>
        <v>0</v>
      </c>
      <c r="BQ13" s="107">
        <f>BI13+AV13</f>
        <v>0</v>
      </c>
      <c r="BS13" s="100">
        <f>IF(T($C13)=T('Typy taboru'!$C$8),IF($J13&gt;0,IF($J13&gt;='Typy taboru'!$F$8,IF($J13&gt;'Typy taboru'!$G$8,IF($J13&gt;'Typy taboru'!$I$8,3,2),1),0)),0)</f>
        <v>0</v>
      </c>
      <c r="BT13" s="232">
        <f>IF(T($L13)=T('Typy taboru'!$C$8),IF($S13&gt;0,IF($S13&gt;='Typy taboru'!$F$8,IF($S13&gt;'Typy taboru'!$G$8,IF($S13&gt;'Typy taboru'!$I$8,3,2),1),0)),0)</f>
        <v>0</v>
      </c>
      <c r="BV13" s="100">
        <f>IF(T($C13)=T('Typy taboru'!$C$9),IF($J13&gt;0,IF($J13&gt;='Typy taboru'!$F$9,IF($J13&gt;'Typy taboru'!$G$9,IF($J13&gt;'Typy taboru'!$I$9,3,2),1),0)),0)</f>
        <v>0</v>
      </c>
      <c r="BW13" s="232">
        <f>IF(T($L13)=T('Typy taboru'!$C$9),IF($S13&gt;0,IF($S13&gt;='Typy taboru'!$F$9,IF($S13&gt;'Typy taboru'!$G$9,IF($S13&gt;'Typy taboru'!$I$9,3,2),1),0)),0)</f>
        <v>0</v>
      </c>
      <c r="BY13" s="100">
        <f>IF(T($C13)=T('Typy taboru'!$C$10),IF($J13&gt;0,IF($J13&gt;='Typy taboru'!$F$10,IF($J13&gt;'Typy taboru'!$G$10,IF($J13&gt;'Typy taboru'!$I$10,3,2),1),0)),0)</f>
        <v>0</v>
      </c>
      <c r="BZ13" s="232">
        <f>IF(T($L13)=T('Typy taboru'!$C$10),IF($S13&gt;0,IF($S13&gt;='Typy taboru'!$F$10,IF($S13&gt;'Typy taboru'!$G$10,IF($S13&gt;'Typy taboru'!$I$10,3,2),1),0)),0)</f>
        <v>0</v>
      </c>
      <c r="CB13" s="100">
        <f>IF(T($C13)=T('Typy taboru'!$C$11),IF($J13&gt;0,IF($J13&gt;='Typy taboru'!$F$11,IF($J13&gt;'Typy taboru'!$G$11,IF($J13&gt;'Typy taboru'!$I$11,3,2),1),0)),0)</f>
        <v>0</v>
      </c>
      <c r="CC13" s="232">
        <f>IF(T($L13)=T('Typy taboru'!$C$11),IF($S13&gt;0,IF($S13&gt;='Typy taboru'!$F$11,IF($S13&gt;'Typy taboru'!$G$11,IF($S13&gt;'Typy taboru'!$I$11,3,2),1),0)),0)</f>
        <v>0</v>
      </c>
      <c r="CE13" s="100">
        <f>IF(T($C13)=T('Typy taboru'!$C$12),IF($J13&gt;0,IF($J13&gt;='Typy taboru'!$F$12,IF($J13&gt;'Typy taboru'!$G$12,IF($J13&gt;'Typy taboru'!$I$12,3,2),1),0)),0)</f>
        <v>0</v>
      </c>
      <c r="CF13" s="232">
        <f>IF(T($L13)=T('Typy taboru'!$C$12),IF($S13&gt;0,IF($S13&gt;='Typy taboru'!$F$12,IF($S13&gt;'Typy taboru'!$G$12,IF($S13&gt;'Typy taboru'!$I$12,3,2),1),0)),0)</f>
        <v>0</v>
      </c>
      <c r="CH13" s="100">
        <f>IF(T($C13)=T('Typy taboru'!$C$13),IF($J13&gt;0,IF($J13&gt;='Typy taboru'!$F$13,IF($J13&gt;'Typy taboru'!$G$13,IF($J13&gt;'Typy taboru'!$I$13,3,2),1),0)),0)</f>
        <v>0</v>
      </c>
      <c r="CI13" s="232">
        <f>IF(T($L13)=T('Typy taboru'!$C$13),IF($S13&gt;0,IF($S13&gt;='Typy taboru'!$F$13,IF($S13&gt;'Typy taboru'!$G$13,IF($S13&gt;'Typy taboru'!$I$13,3,2),1),0)),0)</f>
        <v>0</v>
      </c>
      <c r="CK13" s="100">
        <f>IF(T($C13)=T('Typy taboru'!$C$14),IF($J13&gt;0,IF($J13&gt;='Typy taboru'!$F$14,IF($J13&gt;'Typy taboru'!$G$14,IF($J13&gt;'Typy taboru'!$I$14,3,2),1),0)),0)</f>
        <v>0</v>
      </c>
      <c r="CL13" s="232">
        <f>IF(T($L13)=T('Typy taboru'!$C$14),IF($S13&gt;0,IF($S13&gt;='Typy taboru'!$F$14,IF($S13&gt;'Typy taboru'!$G$14,IF($S13&gt;'Typy taboru'!$I$14,3,2),1),0)),0)</f>
        <v>0</v>
      </c>
      <c r="CN13" s="100">
        <f>IF(T($C13)=T('Typy taboru'!$C$15),IF($J13&gt;0,IF($J13&gt;='Typy taboru'!$F$15,IF($J13&gt;'Typy taboru'!$G$15,IF($J13&gt;'Typy taboru'!$I$15,3,2),1),0)),0)</f>
        <v>0</v>
      </c>
      <c r="CO13" s="232">
        <f>IF(T($L13)=T('Typy taboru'!$C$15),IF($S13&gt;0,IF($S13&gt;='Typy taboru'!$F$15,IF($S13&gt;'Typy taboru'!$G$15,IF($S13&gt;'Typy taboru'!$I$15,3,2),1),0)),0)</f>
        <v>0</v>
      </c>
    </row>
    <row r="14" spans="1:93" ht="24.95" customHeight="1" x14ac:dyDescent="0.2">
      <c r="B14" s="371">
        <v>10.44</v>
      </c>
      <c r="C14" s="393" t="s">
        <v>71</v>
      </c>
      <c r="D14" s="390" t="s">
        <v>249</v>
      </c>
      <c r="E14" s="439">
        <v>5.8</v>
      </c>
      <c r="F14" s="439" t="s">
        <v>23</v>
      </c>
      <c r="G14" s="372">
        <v>28</v>
      </c>
      <c r="H14" s="373">
        <f t="shared" si="0"/>
        <v>4.8275862068965516</v>
      </c>
      <c r="I14" s="96" t="s">
        <v>183</v>
      </c>
      <c r="J14" s="408">
        <v>18</v>
      </c>
      <c r="K14" s="374">
        <v>11.08</v>
      </c>
      <c r="L14" s="393" t="s">
        <v>71</v>
      </c>
      <c r="M14" s="390" t="s">
        <v>251</v>
      </c>
      <c r="N14" s="439">
        <v>6.3</v>
      </c>
      <c r="O14" s="439" t="s">
        <v>23</v>
      </c>
      <c r="P14" s="372">
        <v>31</v>
      </c>
      <c r="Q14" s="373">
        <f t="shared" ref="Q14:Q23" si="21">P14/(N(N14)+N(O14))</f>
        <v>4.9206349206349209</v>
      </c>
      <c r="R14" s="96" t="s">
        <v>191</v>
      </c>
      <c r="S14" s="372">
        <v>25</v>
      </c>
      <c r="T14" s="375">
        <f t="shared" si="1"/>
        <v>59</v>
      </c>
      <c r="U14" s="376">
        <f t="shared" si="2"/>
        <v>4.8760330578512399</v>
      </c>
      <c r="X14" s="100">
        <f t="shared" si="3"/>
        <v>0</v>
      </c>
      <c r="Y14" s="101">
        <f t="shared" si="3"/>
        <v>0</v>
      </c>
      <c r="Z14" s="101">
        <f t="shared" si="3"/>
        <v>0</v>
      </c>
      <c r="AA14" s="102">
        <f t="shared" si="3"/>
        <v>0</v>
      </c>
      <c r="AB14" s="102">
        <f t="shared" si="3"/>
        <v>28</v>
      </c>
      <c r="AC14" s="101">
        <f t="shared" si="3"/>
        <v>31</v>
      </c>
      <c r="AD14" s="101">
        <f t="shared" si="3"/>
        <v>0</v>
      </c>
      <c r="AE14" s="102">
        <f t="shared" si="3"/>
        <v>0</v>
      </c>
      <c r="AF14" s="102">
        <f t="shared" si="3"/>
        <v>0</v>
      </c>
      <c r="AG14" s="101">
        <f t="shared" si="3"/>
        <v>0</v>
      </c>
      <c r="AH14" s="101">
        <f t="shared" si="3"/>
        <v>0</v>
      </c>
      <c r="AI14" s="102">
        <f t="shared" si="3"/>
        <v>0</v>
      </c>
      <c r="AJ14" s="102">
        <f t="shared" si="3"/>
        <v>0</v>
      </c>
      <c r="AK14" s="103">
        <f t="shared" si="4"/>
        <v>0</v>
      </c>
      <c r="AM14" s="104">
        <f t="shared" si="5"/>
        <v>0</v>
      </c>
      <c r="AN14" s="105">
        <f t="shared" si="6"/>
        <v>28</v>
      </c>
      <c r="AO14" s="106">
        <f t="shared" si="7"/>
        <v>31</v>
      </c>
      <c r="AP14" s="105">
        <f t="shared" si="8"/>
        <v>0</v>
      </c>
      <c r="AQ14" s="106">
        <f t="shared" si="9"/>
        <v>0</v>
      </c>
      <c r="AR14" s="105">
        <f t="shared" si="10"/>
        <v>0</v>
      </c>
      <c r="AS14" s="107">
        <f t="shared" si="11"/>
        <v>0</v>
      </c>
      <c r="AV14" s="100">
        <f t="shared" si="12"/>
        <v>0</v>
      </c>
      <c r="AW14" s="101">
        <f t="shared" si="12"/>
        <v>0</v>
      </c>
      <c r="AX14" s="101">
        <f t="shared" si="12"/>
        <v>0</v>
      </c>
      <c r="AY14" s="102">
        <f t="shared" si="12"/>
        <v>0</v>
      </c>
      <c r="AZ14" s="102">
        <f t="shared" si="12"/>
        <v>5.8</v>
      </c>
      <c r="BA14" s="101">
        <f t="shared" si="12"/>
        <v>6.3</v>
      </c>
      <c r="BB14" s="101">
        <f t="shared" si="12"/>
        <v>0</v>
      </c>
      <c r="BC14" s="102">
        <f t="shared" si="12"/>
        <v>0</v>
      </c>
      <c r="BD14" s="102">
        <f t="shared" si="12"/>
        <v>0</v>
      </c>
      <c r="BE14" s="101">
        <f t="shared" si="12"/>
        <v>0</v>
      </c>
      <c r="BF14" s="101">
        <f t="shared" si="12"/>
        <v>0</v>
      </c>
      <c r="BG14" s="102">
        <f t="shared" si="12"/>
        <v>0</v>
      </c>
      <c r="BH14" s="102">
        <f t="shared" si="12"/>
        <v>0</v>
      </c>
      <c r="BI14" s="103">
        <f t="shared" si="13"/>
        <v>0</v>
      </c>
      <c r="BK14" s="104">
        <f t="shared" si="14"/>
        <v>0</v>
      </c>
      <c r="BL14" s="105">
        <f t="shared" si="15"/>
        <v>5.8</v>
      </c>
      <c r="BM14" s="106">
        <f t="shared" si="16"/>
        <v>6.3</v>
      </c>
      <c r="BN14" s="105">
        <f t="shared" si="17"/>
        <v>0</v>
      </c>
      <c r="BO14" s="106">
        <f t="shared" si="18"/>
        <v>0</v>
      </c>
      <c r="BP14" s="105">
        <f t="shared" si="19"/>
        <v>0</v>
      </c>
      <c r="BQ14" s="107">
        <f t="shared" si="20"/>
        <v>0</v>
      </c>
      <c r="BS14" s="100">
        <f>IF(T($C14)=T('Typy taboru'!$C$8),IF($J14&gt;0,IF($J14&gt;='Typy taboru'!$F$8,IF($J14&gt;'Typy taboru'!$G$8,IF($J14&gt;'Typy taboru'!$I$8,3,2),1),0)),0)</f>
        <v>0</v>
      </c>
      <c r="BT14" s="232">
        <f>IF(T($L14)=T('Typy taboru'!$C$8),IF($S14&gt;0,IF($S14&gt;='Typy taboru'!$F$8,IF($S14&gt;'Typy taboru'!$G$8,IF($S14&gt;'Typy taboru'!$I$8,3,2),1),0)),0)</f>
        <v>0</v>
      </c>
      <c r="BV14" s="100">
        <f>IF(T($C14)=T('Typy taboru'!$C$9),IF($J14&gt;0,IF($J14&gt;='Typy taboru'!$F$9,IF($J14&gt;'Typy taboru'!$G$9,IF($J14&gt;'Typy taboru'!$I$9,3,2),1),0)),0)</f>
        <v>0</v>
      </c>
      <c r="BW14" s="232">
        <f>IF(T($L14)=T('Typy taboru'!$C$9),IF($S14&gt;0,IF($S14&gt;='Typy taboru'!$F$9,IF($S14&gt;'Typy taboru'!$G$9,IF($S14&gt;'Typy taboru'!$I$9,3,2),1),0)),0)</f>
        <v>0</v>
      </c>
      <c r="BY14" s="100">
        <f>IF(T($C14)=T('Typy taboru'!$C$10),IF($J14&gt;0,IF($J14&gt;='Typy taboru'!$F$10,IF($J14&gt;'Typy taboru'!$G$10,IF($J14&gt;'Typy taboru'!$I$10,3,2),1),0)),0)</f>
        <v>0</v>
      </c>
      <c r="BZ14" s="232">
        <f>IF(T($L14)=T('Typy taboru'!$C$10),IF($S14&gt;0,IF($S14&gt;='Typy taboru'!$F$10,IF($S14&gt;'Typy taboru'!$G$10,IF($S14&gt;'Typy taboru'!$I$10,3,2),1),0)),0)</f>
        <v>0</v>
      </c>
      <c r="CB14" s="100">
        <f>IF(T($C14)=T('Typy taboru'!$C$11),IF($J14&gt;0,IF($J14&gt;='Typy taboru'!$F$11,IF($J14&gt;'Typy taboru'!$G$11,IF($J14&gt;'Typy taboru'!$I$11,3,2),1),0)),0)</f>
        <v>0</v>
      </c>
      <c r="CC14" s="232">
        <f>IF(T($L14)=T('Typy taboru'!$C$11),IF($S14&gt;0,IF($S14&gt;='Typy taboru'!$F$11,IF($S14&gt;'Typy taboru'!$G$11,IF($S14&gt;'Typy taboru'!$I$11,3,2),1),0)),0)</f>
        <v>0</v>
      </c>
      <c r="CE14" s="100">
        <f>IF(T($C14)=T('Typy taboru'!$C$12),IF($J14&gt;0,IF($J14&gt;='Typy taboru'!$F$12,IF($J14&gt;'Typy taboru'!$G$12,IF($J14&gt;'Typy taboru'!$I$12,3,2),1),0)),0)</f>
        <v>0</v>
      </c>
      <c r="CF14" s="232">
        <f>IF(T($L14)=T('Typy taboru'!$C$12),IF($S14&gt;0,IF($S14&gt;='Typy taboru'!$F$12,IF($S14&gt;'Typy taboru'!$G$12,IF($S14&gt;'Typy taboru'!$I$12,3,2),1),0)),0)</f>
        <v>0</v>
      </c>
      <c r="CH14" s="100">
        <f>IF(T($C14)=T('Typy taboru'!$C$13),IF($J14&gt;0,IF($J14&gt;='Typy taboru'!$F$13,IF($J14&gt;'Typy taboru'!$G$13,IF($J14&gt;'Typy taboru'!$I$13,3,2),1),0)),0)</f>
        <v>0</v>
      </c>
      <c r="CI14" s="232">
        <f>IF(T($L14)=T('Typy taboru'!$C$13),IF($S14&gt;0,IF($S14&gt;='Typy taboru'!$F$13,IF($S14&gt;'Typy taboru'!$G$13,IF($S14&gt;'Typy taboru'!$I$13,3,2),1),0)),0)</f>
        <v>0</v>
      </c>
      <c r="CK14" s="100">
        <f>IF(T($C14)=T('Typy taboru'!$C$14),IF($J14&gt;0,IF($J14&gt;='Typy taboru'!$F$14,IF($J14&gt;'Typy taboru'!$G$14,IF($J14&gt;'Typy taboru'!$I$14,3,2),1),0)),0)</f>
        <v>0</v>
      </c>
      <c r="CL14" s="232">
        <f>IF(T($L14)=T('Typy taboru'!$C$14),IF($S14&gt;0,IF($S14&gt;='Typy taboru'!$F$14,IF($S14&gt;'Typy taboru'!$G$14,IF($S14&gt;'Typy taboru'!$I$14,3,2),1),0)),0)</f>
        <v>0</v>
      </c>
      <c r="CN14" s="100">
        <f>IF(T($C14)=T('Typy taboru'!$C$15),IF($J14&gt;0,IF($J14&gt;='Typy taboru'!$F$15,IF($J14&gt;'Typy taboru'!$G$15,IF($J14&gt;'Typy taboru'!$I$15,3,2),1),0)),0)</f>
        <v>0</v>
      </c>
      <c r="CO14" s="232">
        <f>IF(T($L14)=T('Typy taboru'!$C$15),IF($S14&gt;0,IF($S14&gt;='Typy taboru'!$F$15,IF($S14&gt;'Typy taboru'!$G$15,IF($S14&gt;'Typy taboru'!$I$15,3,2),1),0)),0)</f>
        <v>0</v>
      </c>
    </row>
    <row r="15" spans="1:93" ht="24.95" customHeight="1" x14ac:dyDescent="0.2">
      <c r="B15" s="371">
        <v>11.5</v>
      </c>
      <c r="C15" s="393" t="s">
        <v>71</v>
      </c>
      <c r="D15" s="390" t="s">
        <v>249</v>
      </c>
      <c r="E15" s="439">
        <v>5.8</v>
      </c>
      <c r="F15" s="439" t="s">
        <v>23</v>
      </c>
      <c r="G15" s="372">
        <v>19</v>
      </c>
      <c r="H15" s="373">
        <f t="shared" si="0"/>
        <v>3.2758620689655173</v>
      </c>
      <c r="I15" s="96" t="s">
        <v>182</v>
      </c>
      <c r="J15" s="408">
        <v>13</v>
      </c>
      <c r="K15" s="374">
        <v>12.2</v>
      </c>
      <c r="L15" s="393" t="s">
        <v>71</v>
      </c>
      <c r="M15" s="390" t="s">
        <v>251</v>
      </c>
      <c r="N15" s="439">
        <v>6.3</v>
      </c>
      <c r="O15" s="439" t="s">
        <v>23</v>
      </c>
      <c r="P15" s="372">
        <v>17</v>
      </c>
      <c r="Q15" s="373">
        <f t="shared" si="21"/>
        <v>2.6984126984126986</v>
      </c>
      <c r="R15" s="96" t="s">
        <v>108</v>
      </c>
      <c r="S15" s="372">
        <v>11</v>
      </c>
      <c r="T15" s="375">
        <f t="shared" si="1"/>
        <v>36</v>
      </c>
      <c r="U15" s="376">
        <f t="shared" si="2"/>
        <v>2.9752066115702482</v>
      </c>
      <c r="X15" s="100">
        <f t="shared" si="3"/>
        <v>0</v>
      </c>
      <c r="Y15" s="101">
        <f t="shared" si="3"/>
        <v>0</v>
      </c>
      <c r="Z15" s="101">
        <f t="shared" si="3"/>
        <v>0</v>
      </c>
      <c r="AA15" s="102">
        <f t="shared" si="3"/>
        <v>0</v>
      </c>
      <c r="AB15" s="102">
        <f t="shared" si="3"/>
        <v>0</v>
      </c>
      <c r="AC15" s="101">
        <f t="shared" si="3"/>
        <v>36</v>
      </c>
      <c r="AD15" s="101">
        <f t="shared" si="3"/>
        <v>0</v>
      </c>
      <c r="AE15" s="102">
        <f t="shared" si="3"/>
        <v>0</v>
      </c>
      <c r="AF15" s="102">
        <f t="shared" si="3"/>
        <v>0</v>
      </c>
      <c r="AG15" s="101">
        <f t="shared" si="3"/>
        <v>0</v>
      </c>
      <c r="AH15" s="101">
        <f t="shared" si="3"/>
        <v>0</v>
      </c>
      <c r="AI15" s="102">
        <f t="shared" si="3"/>
        <v>0</v>
      </c>
      <c r="AJ15" s="102">
        <f t="shared" si="3"/>
        <v>0</v>
      </c>
      <c r="AK15" s="103">
        <f t="shared" si="4"/>
        <v>0</v>
      </c>
      <c r="AM15" s="104">
        <f t="shared" si="5"/>
        <v>0</v>
      </c>
      <c r="AN15" s="105">
        <f t="shared" si="6"/>
        <v>0</v>
      </c>
      <c r="AO15" s="106">
        <f t="shared" si="7"/>
        <v>36</v>
      </c>
      <c r="AP15" s="105">
        <f t="shared" si="8"/>
        <v>0</v>
      </c>
      <c r="AQ15" s="106">
        <f t="shared" si="9"/>
        <v>0</v>
      </c>
      <c r="AR15" s="105">
        <f t="shared" si="10"/>
        <v>0</v>
      </c>
      <c r="AS15" s="107">
        <f t="shared" si="11"/>
        <v>0</v>
      </c>
      <c r="AV15" s="100">
        <f t="shared" si="12"/>
        <v>0</v>
      </c>
      <c r="AW15" s="101">
        <f t="shared" si="12"/>
        <v>0</v>
      </c>
      <c r="AX15" s="101">
        <f t="shared" si="12"/>
        <v>0</v>
      </c>
      <c r="AY15" s="102">
        <f t="shared" si="12"/>
        <v>0</v>
      </c>
      <c r="AZ15" s="102">
        <f t="shared" si="12"/>
        <v>0</v>
      </c>
      <c r="BA15" s="101">
        <f t="shared" si="12"/>
        <v>12.1</v>
      </c>
      <c r="BB15" s="101">
        <f t="shared" si="12"/>
        <v>0</v>
      </c>
      <c r="BC15" s="102">
        <f t="shared" si="12"/>
        <v>0</v>
      </c>
      <c r="BD15" s="102">
        <f t="shared" si="12"/>
        <v>0</v>
      </c>
      <c r="BE15" s="101">
        <f t="shared" si="12"/>
        <v>0</v>
      </c>
      <c r="BF15" s="101">
        <f t="shared" si="12"/>
        <v>0</v>
      </c>
      <c r="BG15" s="102">
        <f t="shared" si="12"/>
        <v>0</v>
      </c>
      <c r="BH15" s="102">
        <f t="shared" si="12"/>
        <v>0</v>
      </c>
      <c r="BI15" s="103">
        <f t="shared" si="13"/>
        <v>0</v>
      </c>
      <c r="BK15" s="104">
        <f t="shared" si="14"/>
        <v>0</v>
      </c>
      <c r="BL15" s="105">
        <f t="shared" si="15"/>
        <v>0</v>
      </c>
      <c r="BM15" s="106">
        <f t="shared" si="16"/>
        <v>12.1</v>
      </c>
      <c r="BN15" s="105">
        <f t="shared" si="17"/>
        <v>0</v>
      </c>
      <c r="BO15" s="106">
        <f t="shared" si="18"/>
        <v>0</v>
      </c>
      <c r="BP15" s="105">
        <f t="shared" si="19"/>
        <v>0</v>
      </c>
      <c r="BQ15" s="107">
        <f t="shared" si="20"/>
        <v>0</v>
      </c>
      <c r="BS15" s="100">
        <f>IF(T($C15)=T('Typy taboru'!$C$8),IF($J15&gt;0,IF($J15&gt;='Typy taboru'!$F$8,IF($J15&gt;'Typy taboru'!$G$8,IF($J15&gt;'Typy taboru'!$I$8,3,2),1),0)),0)</f>
        <v>0</v>
      </c>
      <c r="BT15" s="232">
        <f>IF(T($L15)=T('Typy taboru'!$C$8),IF($S15&gt;0,IF($S15&gt;='Typy taboru'!$F$8,IF($S15&gt;'Typy taboru'!$G$8,IF($S15&gt;'Typy taboru'!$I$8,3,2),1),0)),0)</f>
        <v>0</v>
      </c>
      <c r="BV15" s="100">
        <f>IF(T($C15)=T('Typy taboru'!$C$9),IF($J15&gt;0,IF($J15&gt;='Typy taboru'!$F$9,IF($J15&gt;'Typy taboru'!$G$9,IF($J15&gt;'Typy taboru'!$I$9,3,2),1),0)),0)</f>
        <v>0</v>
      </c>
      <c r="BW15" s="232">
        <f>IF(T($L15)=T('Typy taboru'!$C$9),IF($S15&gt;0,IF($S15&gt;='Typy taboru'!$F$9,IF($S15&gt;'Typy taboru'!$G$9,IF($S15&gt;'Typy taboru'!$I$9,3,2),1),0)),0)</f>
        <v>0</v>
      </c>
      <c r="BY15" s="100">
        <f>IF(T($C15)=T('Typy taboru'!$C$10),IF($J15&gt;0,IF($J15&gt;='Typy taboru'!$F$10,IF($J15&gt;'Typy taboru'!$G$10,IF($J15&gt;'Typy taboru'!$I$10,3,2),1),0)),0)</f>
        <v>0</v>
      </c>
      <c r="BZ15" s="232">
        <f>IF(T($L15)=T('Typy taboru'!$C$10),IF($S15&gt;0,IF($S15&gt;='Typy taboru'!$F$10,IF($S15&gt;'Typy taboru'!$G$10,IF($S15&gt;'Typy taboru'!$I$10,3,2),1),0)),0)</f>
        <v>0</v>
      </c>
      <c r="CB15" s="100">
        <f>IF(T($C15)=T('Typy taboru'!$C$11),IF($J15&gt;0,IF($J15&gt;='Typy taboru'!$F$11,IF($J15&gt;'Typy taboru'!$G$11,IF($J15&gt;'Typy taboru'!$I$11,3,2),1),0)),0)</f>
        <v>0</v>
      </c>
      <c r="CC15" s="232">
        <f>IF(T($L15)=T('Typy taboru'!$C$11),IF($S15&gt;0,IF($S15&gt;='Typy taboru'!$F$11,IF($S15&gt;'Typy taboru'!$G$11,IF($S15&gt;'Typy taboru'!$I$11,3,2),1),0)),0)</f>
        <v>0</v>
      </c>
      <c r="CE15" s="100">
        <f>IF(T($C15)=T('Typy taboru'!$C$12),IF($J15&gt;0,IF($J15&gt;='Typy taboru'!$F$12,IF($J15&gt;'Typy taboru'!$G$12,IF($J15&gt;'Typy taboru'!$I$12,3,2),1),0)),0)</f>
        <v>0</v>
      </c>
      <c r="CF15" s="232">
        <f>IF(T($L15)=T('Typy taboru'!$C$12),IF($S15&gt;0,IF($S15&gt;='Typy taboru'!$F$12,IF($S15&gt;'Typy taboru'!$G$12,IF($S15&gt;'Typy taboru'!$I$12,3,2),1),0)),0)</f>
        <v>0</v>
      </c>
      <c r="CH15" s="100">
        <f>IF(T($C15)=T('Typy taboru'!$C$13),IF($J15&gt;0,IF($J15&gt;='Typy taboru'!$F$13,IF($J15&gt;'Typy taboru'!$G$13,IF($J15&gt;'Typy taboru'!$I$13,3,2),1),0)),0)</f>
        <v>0</v>
      </c>
      <c r="CI15" s="232">
        <f>IF(T($L15)=T('Typy taboru'!$C$13),IF($S15&gt;0,IF($S15&gt;='Typy taboru'!$F$13,IF($S15&gt;'Typy taboru'!$G$13,IF($S15&gt;'Typy taboru'!$I$13,3,2),1),0)),0)</f>
        <v>0</v>
      </c>
      <c r="CK15" s="100">
        <f>IF(T($C15)=T('Typy taboru'!$C$14),IF($J15&gt;0,IF($J15&gt;='Typy taboru'!$F$14,IF($J15&gt;'Typy taboru'!$G$14,IF($J15&gt;'Typy taboru'!$I$14,3,2),1),0)),0)</f>
        <v>0</v>
      </c>
      <c r="CL15" s="232">
        <f>IF(T($L15)=T('Typy taboru'!$C$14),IF($S15&gt;0,IF($S15&gt;='Typy taboru'!$F$14,IF($S15&gt;'Typy taboru'!$G$14,IF($S15&gt;'Typy taboru'!$I$14,3,2),1),0)),0)</f>
        <v>0</v>
      </c>
      <c r="CN15" s="100">
        <f>IF(T($C15)=T('Typy taboru'!$C$15),IF($J15&gt;0,IF($J15&gt;='Typy taboru'!$F$15,IF($J15&gt;'Typy taboru'!$G$15,IF($J15&gt;'Typy taboru'!$I$15,3,2),1),0)),0)</f>
        <v>0</v>
      </c>
      <c r="CO15" s="232">
        <f>IF(T($L15)=T('Typy taboru'!$C$15),IF($S15&gt;0,IF($S15&gt;='Typy taboru'!$F$15,IF($S15&gt;'Typy taboru'!$G$15,IF($S15&gt;'Typy taboru'!$I$15,3,2),1),0)),0)</f>
        <v>0</v>
      </c>
    </row>
    <row r="16" spans="1:93" ht="24.95" customHeight="1" x14ac:dyDescent="0.2">
      <c r="B16" s="371">
        <v>12.42</v>
      </c>
      <c r="C16" s="393" t="s">
        <v>71</v>
      </c>
      <c r="D16" s="390" t="s">
        <v>249</v>
      </c>
      <c r="E16" s="439">
        <v>5.8</v>
      </c>
      <c r="F16" s="439" t="s">
        <v>23</v>
      </c>
      <c r="G16" s="372">
        <v>21</v>
      </c>
      <c r="H16" s="373">
        <f t="shared" si="0"/>
        <v>3.6206896551724137</v>
      </c>
      <c r="I16" s="96" t="s">
        <v>116</v>
      </c>
      <c r="J16" s="408">
        <v>14</v>
      </c>
      <c r="K16" s="374">
        <v>13.02</v>
      </c>
      <c r="L16" s="393" t="s">
        <v>71</v>
      </c>
      <c r="M16" s="390" t="s">
        <v>251</v>
      </c>
      <c r="N16" s="439">
        <v>6.3</v>
      </c>
      <c r="O16" s="439">
        <v>2.2999999999999998</v>
      </c>
      <c r="P16" s="372">
        <v>20</v>
      </c>
      <c r="Q16" s="373">
        <f t="shared" si="21"/>
        <v>2.3255813953488373</v>
      </c>
      <c r="R16" s="96" t="s">
        <v>132</v>
      </c>
      <c r="S16" s="372">
        <v>12</v>
      </c>
      <c r="T16" s="375">
        <f t="shared" si="1"/>
        <v>41</v>
      </c>
      <c r="U16" s="376">
        <f t="shared" si="2"/>
        <v>2.8472222222222223</v>
      </c>
      <c r="X16" s="100">
        <f t="shared" si="3"/>
        <v>0</v>
      </c>
      <c r="Y16" s="101">
        <f t="shared" si="3"/>
        <v>0</v>
      </c>
      <c r="Z16" s="101">
        <f t="shared" si="3"/>
        <v>0</v>
      </c>
      <c r="AA16" s="102">
        <f t="shared" si="3"/>
        <v>0</v>
      </c>
      <c r="AB16" s="102">
        <f t="shared" si="3"/>
        <v>0</v>
      </c>
      <c r="AC16" s="101">
        <f t="shared" si="3"/>
        <v>0</v>
      </c>
      <c r="AD16" s="101">
        <f t="shared" si="3"/>
        <v>41</v>
      </c>
      <c r="AE16" s="102">
        <f t="shared" si="3"/>
        <v>0</v>
      </c>
      <c r="AF16" s="102">
        <f t="shared" si="3"/>
        <v>0</v>
      </c>
      <c r="AG16" s="101">
        <f t="shared" si="3"/>
        <v>0</v>
      </c>
      <c r="AH16" s="101">
        <f t="shared" si="3"/>
        <v>0</v>
      </c>
      <c r="AI16" s="102">
        <f t="shared" si="3"/>
        <v>0</v>
      </c>
      <c r="AJ16" s="102">
        <f t="shared" si="3"/>
        <v>0</v>
      </c>
      <c r="AK16" s="103">
        <f t="shared" si="4"/>
        <v>0</v>
      </c>
      <c r="AM16" s="104">
        <f t="shared" si="5"/>
        <v>0</v>
      </c>
      <c r="AN16" s="105">
        <f t="shared" si="6"/>
        <v>0</v>
      </c>
      <c r="AO16" s="106">
        <f t="shared" si="7"/>
        <v>41</v>
      </c>
      <c r="AP16" s="105">
        <f t="shared" si="8"/>
        <v>0</v>
      </c>
      <c r="AQ16" s="106">
        <f t="shared" si="9"/>
        <v>0</v>
      </c>
      <c r="AR16" s="105">
        <f t="shared" si="10"/>
        <v>0</v>
      </c>
      <c r="AS16" s="107">
        <f t="shared" si="11"/>
        <v>0</v>
      </c>
      <c r="AV16" s="100">
        <f t="shared" si="12"/>
        <v>0</v>
      </c>
      <c r="AW16" s="101">
        <f t="shared" si="12"/>
        <v>0</v>
      </c>
      <c r="AX16" s="101">
        <f t="shared" si="12"/>
        <v>0</v>
      </c>
      <c r="AY16" s="102">
        <f t="shared" si="12"/>
        <v>0</v>
      </c>
      <c r="AZ16" s="102">
        <f t="shared" si="12"/>
        <v>0</v>
      </c>
      <c r="BA16" s="101">
        <f t="shared" si="12"/>
        <v>0</v>
      </c>
      <c r="BB16" s="101">
        <f t="shared" si="12"/>
        <v>14.399999999999999</v>
      </c>
      <c r="BC16" s="102">
        <f t="shared" si="12"/>
        <v>0</v>
      </c>
      <c r="BD16" s="102">
        <f t="shared" si="12"/>
        <v>0</v>
      </c>
      <c r="BE16" s="101">
        <f t="shared" si="12"/>
        <v>0</v>
      </c>
      <c r="BF16" s="101">
        <f t="shared" si="12"/>
        <v>0</v>
      </c>
      <c r="BG16" s="102">
        <f t="shared" si="12"/>
        <v>0</v>
      </c>
      <c r="BH16" s="102">
        <f t="shared" si="12"/>
        <v>0</v>
      </c>
      <c r="BI16" s="103">
        <f t="shared" si="13"/>
        <v>0</v>
      </c>
      <c r="BK16" s="104">
        <f t="shared" si="14"/>
        <v>0</v>
      </c>
      <c r="BL16" s="105">
        <f t="shared" si="15"/>
        <v>0</v>
      </c>
      <c r="BM16" s="106">
        <f t="shared" si="16"/>
        <v>14.399999999999999</v>
      </c>
      <c r="BN16" s="105">
        <f t="shared" si="17"/>
        <v>0</v>
      </c>
      <c r="BO16" s="106">
        <f t="shared" si="18"/>
        <v>0</v>
      </c>
      <c r="BP16" s="105">
        <f t="shared" si="19"/>
        <v>0</v>
      </c>
      <c r="BQ16" s="107">
        <f t="shared" si="20"/>
        <v>0</v>
      </c>
      <c r="BS16" s="100">
        <f>IF(T($C16)=T('Typy taboru'!$C$8),IF($J16&gt;0,IF($J16&gt;='Typy taboru'!$F$8,IF($J16&gt;'Typy taboru'!$G$8,IF($J16&gt;'Typy taboru'!$I$8,3,2),1),0)),0)</f>
        <v>0</v>
      </c>
      <c r="BT16" s="232">
        <f>IF(T($L16)=T('Typy taboru'!$C$8),IF($S16&gt;0,IF($S16&gt;='Typy taboru'!$F$8,IF($S16&gt;'Typy taboru'!$G$8,IF($S16&gt;'Typy taboru'!$I$8,3,2),1),0)),0)</f>
        <v>0</v>
      </c>
      <c r="BV16" s="100">
        <f>IF(T($C16)=T('Typy taboru'!$C$9),IF($J16&gt;0,IF($J16&gt;='Typy taboru'!$F$9,IF($J16&gt;'Typy taboru'!$G$9,IF($J16&gt;'Typy taboru'!$I$9,3,2),1),0)),0)</f>
        <v>0</v>
      </c>
      <c r="BW16" s="232">
        <f>IF(T($L16)=T('Typy taboru'!$C$9),IF($S16&gt;0,IF($S16&gt;='Typy taboru'!$F$9,IF($S16&gt;'Typy taboru'!$G$9,IF($S16&gt;'Typy taboru'!$I$9,3,2),1),0)),0)</f>
        <v>0</v>
      </c>
      <c r="BY16" s="100">
        <f>IF(T($C16)=T('Typy taboru'!$C$10),IF($J16&gt;0,IF($J16&gt;='Typy taboru'!$F$10,IF($J16&gt;'Typy taboru'!$G$10,IF($J16&gt;'Typy taboru'!$I$10,3,2),1),0)),0)</f>
        <v>0</v>
      </c>
      <c r="BZ16" s="232">
        <f>IF(T($L16)=T('Typy taboru'!$C$10),IF($S16&gt;0,IF($S16&gt;='Typy taboru'!$F$10,IF($S16&gt;'Typy taboru'!$G$10,IF($S16&gt;'Typy taboru'!$I$10,3,2),1),0)),0)</f>
        <v>0</v>
      </c>
      <c r="CB16" s="100">
        <f>IF(T($C16)=T('Typy taboru'!$C$11),IF($J16&gt;0,IF($J16&gt;='Typy taboru'!$F$11,IF($J16&gt;'Typy taboru'!$G$11,IF($J16&gt;'Typy taboru'!$I$11,3,2),1),0)),0)</f>
        <v>0</v>
      </c>
      <c r="CC16" s="232">
        <f>IF(T($L16)=T('Typy taboru'!$C$11),IF($S16&gt;0,IF($S16&gt;='Typy taboru'!$F$11,IF($S16&gt;'Typy taboru'!$G$11,IF($S16&gt;'Typy taboru'!$I$11,3,2),1),0)),0)</f>
        <v>0</v>
      </c>
      <c r="CE16" s="100">
        <f>IF(T($C16)=T('Typy taboru'!$C$12),IF($J16&gt;0,IF($J16&gt;='Typy taboru'!$F$12,IF($J16&gt;'Typy taboru'!$G$12,IF($J16&gt;'Typy taboru'!$I$12,3,2),1),0)),0)</f>
        <v>0</v>
      </c>
      <c r="CF16" s="232">
        <f>IF(T($L16)=T('Typy taboru'!$C$12),IF($S16&gt;0,IF($S16&gt;='Typy taboru'!$F$12,IF($S16&gt;'Typy taboru'!$G$12,IF($S16&gt;'Typy taboru'!$I$12,3,2),1),0)),0)</f>
        <v>0</v>
      </c>
      <c r="CH16" s="100">
        <f>IF(T($C16)=T('Typy taboru'!$C$13),IF($J16&gt;0,IF($J16&gt;='Typy taboru'!$F$13,IF($J16&gt;'Typy taboru'!$G$13,IF($J16&gt;'Typy taboru'!$I$13,3,2),1),0)),0)</f>
        <v>0</v>
      </c>
      <c r="CI16" s="232">
        <f>IF(T($L16)=T('Typy taboru'!$C$13),IF($S16&gt;0,IF($S16&gt;='Typy taboru'!$F$13,IF($S16&gt;'Typy taboru'!$G$13,IF($S16&gt;'Typy taboru'!$I$13,3,2),1),0)),0)</f>
        <v>0</v>
      </c>
      <c r="CK16" s="100">
        <f>IF(T($C16)=T('Typy taboru'!$C$14),IF($J16&gt;0,IF($J16&gt;='Typy taboru'!$F$14,IF($J16&gt;'Typy taboru'!$G$14,IF($J16&gt;'Typy taboru'!$I$14,3,2),1),0)),0)</f>
        <v>0</v>
      </c>
      <c r="CL16" s="232">
        <f>IF(T($L16)=T('Typy taboru'!$C$14),IF($S16&gt;0,IF($S16&gt;='Typy taboru'!$F$14,IF($S16&gt;'Typy taboru'!$G$14,IF($S16&gt;'Typy taboru'!$I$14,3,2),1),0)),0)</f>
        <v>0</v>
      </c>
      <c r="CN16" s="100">
        <f>IF(T($C16)=T('Typy taboru'!$C$15),IF($J16&gt;0,IF($J16&gt;='Typy taboru'!$F$15,IF($J16&gt;'Typy taboru'!$G$15,IF($J16&gt;'Typy taboru'!$I$15,3,2),1),0)),0)</f>
        <v>0</v>
      </c>
      <c r="CO16" s="232">
        <f>IF(T($L16)=T('Typy taboru'!$C$15),IF($S16&gt;0,IF($S16&gt;='Typy taboru'!$F$15,IF($S16&gt;'Typy taboru'!$G$15,IF($S16&gt;'Typy taboru'!$I$15,3,2),1),0)),0)</f>
        <v>0</v>
      </c>
    </row>
    <row r="17" spans="2:93" ht="24.95" customHeight="1" x14ac:dyDescent="0.2">
      <c r="B17" s="290">
        <v>13.4</v>
      </c>
      <c r="C17" s="393" t="s">
        <v>71</v>
      </c>
      <c r="D17" s="390" t="s">
        <v>249</v>
      </c>
      <c r="E17" s="439">
        <v>5.8</v>
      </c>
      <c r="F17" s="439">
        <v>2.2999999999999998</v>
      </c>
      <c r="G17" s="372">
        <v>36</v>
      </c>
      <c r="H17" s="373">
        <f t="shared" si="0"/>
        <v>4.4444444444444446</v>
      </c>
      <c r="I17" s="96" t="s">
        <v>181</v>
      </c>
      <c r="J17" s="408">
        <v>28</v>
      </c>
      <c r="K17" s="291">
        <v>13.58</v>
      </c>
      <c r="L17" s="393" t="s">
        <v>71</v>
      </c>
      <c r="M17" s="390" t="s">
        <v>251</v>
      </c>
      <c r="N17" s="439">
        <v>6.3</v>
      </c>
      <c r="O17" s="439" t="s">
        <v>23</v>
      </c>
      <c r="P17" s="372">
        <v>28</v>
      </c>
      <c r="Q17" s="373">
        <f t="shared" si="21"/>
        <v>4.4444444444444446</v>
      </c>
      <c r="R17" s="96" t="s">
        <v>108</v>
      </c>
      <c r="S17" s="408">
        <v>19</v>
      </c>
      <c r="T17" s="375">
        <f>G17+P17</f>
        <v>64</v>
      </c>
      <c r="U17" s="376">
        <f>T17/(N(E17)+N(F17)+N(N17)+N(O17))</f>
        <v>4.4444444444444446</v>
      </c>
      <c r="X17" s="100">
        <f t="shared" si="3"/>
        <v>0</v>
      </c>
      <c r="Y17" s="101">
        <f t="shared" si="3"/>
        <v>0</v>
      </c>
      <c r="Z17" s="101">
        <f t="shared" si="3"/>
        <v>0</v>
      </c>
      <c r="AA17" s="102">
        <f t="shared" si="3"/>
        <v>0</v>
      </c>
      <c r="AB17" s="102">
        <f t="shared" si="3"/>
        <v>0</v>
      </c>
      <c r="AC17" s="101">
        <f t="shared" si="3"/>
        <v>0</v>
      </c>
      <c r="AD17" s="101">
        <f t="shared" si="3"/>
        <v>64</v>
      </c>
      <c r="AE17" s="102">
        <f t="shared" si="3"/>
        <v>0</v>
      </c>
      <c r="AF17" s="102">
        <f t="shared" si="3"/>
        <v>0</v>
      </c>
      <c r="AG17" s="101">
        <f t="shared" si="3"/>
        <v>0</v>
      </c>
      <c r="AH17" s="101">
        <f t="shared" si="3"/>
        <v>0</v>
      </c>
      <c r="AI17" s="102">
        <f t="shared" si="3"/>
        <v>0</v>
      </c>
      <c r="AJ17" s="102">
        <f t="shared" si="3"/>
        <v>0</v>
      </c>
      <c r="AK17" s="103">
        <f t="shared" si="4"/>
        <v>0</v>
      </c>
      <c r="AM17" s="104">
        <f>Y17+Z17</f>
        <v>0</v>
      </c>
      <c r="AN17" s="105">
        <f>AA17+AB17</f>
        <v>0</v>
      </c>
      <c r="AO17" s="106">
        <f>AC17+AD17</f>
        <v>64</v>
      </c>
      <c r="AP17" s="105">
        <f>AE17+AF17</f>
        <v>0</v>
      </c>
      <c r="AQ17" s="106">
        <f>AG17+AH17</f>
        <v>0</v>
      </c>
      <c r="AR17" s="105">
        <f>AI17+AJ17</f>
        <v>0</v>
      </c>
      <c r="AS17" s="107">
        <f>AK17+X17</f>
        <v>0</v>
      </c>
      <c r="AV17" s="100">
        <f t="shared" si="12"/>
        <v>0</v>
      </c>
      <c r="AW17" s="101">
        <f t="shared" si="12"/>
        <v>0</v>
      </c>
      <c r="AX17" s="101">
        <f t="shared" si="12"/>
        <v>0</v>
      </c>
      <c r="AY17" s="102">
        <f t="shared" si="12"/>
        <v>0</v>
      </c>
      <c r="AZ17" s="102">
        <f t="shared" si="12"/>
        <v>0</v>
      </c>
      <c r="BA17" s="101">
        <f t="shared" si="12"/>
        <v>0</v>
      </c>
      <c r="BB17" s="101">
        <f t="shared" si="12"/>
        <v>14.399999999999999</v>
      </c>
      <c r="BC17" s="102">
        <f t="shared" si="12"/>
        <v>0</v>
      </c>
      <c r="BD17" s="102">
        <f t="shared" si="12"/>
        <v>0</v>
      </c>
      <c r="BE17" s="101">
        <f t="shared" si="12"/>
        <v>0</v>
      </c>
      <c r="BF17" s="101">
        <f t="shared" si="12"/>
        <v>0</v>
      </c>
      <c r="BG17" s="102">
        <f t="shared" si="12"/>
        <v>0</v>
      </c>
      <c r="BH17" s="102">
        <f t="shared" si="12"/>
        <v>0</v>
      </c>
      <c r="BI17" s="103">
        <f t="shared" si="13"/>
        <v>0</v>
      </c>
      <c r="BK17" s="104">
        <f>AW17+AX17</f>
        <v>0</v>
      </c>
      <c r="BL17" s="105">
        <f>AY17+AZ17</f>
        <v>0</v>
      </c>
      <c r="BM17" s="106">
        <f>BA17+BB17</f>
        <v>14.399999999999999</v>
      </c>
      <c r="BN17" s="105">
        <f>BC17+BD17</f>
        <v>0</v>
      </c>
      <c r="BO17" s="106">
        <f>BE17+BF17</f>
        <v>0</v>
      </c>
      <c r="BP17" s="105">
        <f>BG17+BH17</f>
        <v>0</v>
      </c>
      <c r="BQ17" s="107">
        <f>BI17+AV17</f>
        <v>0</v>
      </c>
      <c r="BS17" s="100">
        <f>IF(T($C17)=T('Typy taboru'!$C$8),IF($J17&gt;0,IF($J17&gt;='Typy taboru'!$F$8,IF($J17&gt;'Typy taboru'!$G$8,IF($J17&gt;'Typy taboru'!$I$8,3,2),1),0)),0)</f>
        <v>0</v>
      </c>
      <c r="BT17" s="232">
        <f>IF(T($L17)=T('Typy taboru'!$C$8),IF($S17&gt;0,IF($S17&gt;='Typy taboru'!$F$8,IF($S17&gt;'Typy taboru'!$G$8,IF($S17&gt;'Typy taboru'!$I$8,3,2),1),0)),0)</f>
        <v>0</v>
      </c>
      <c r="BV17" s="100">
        <f>IF(T($C17)=T('Typy taboru'!$C$9),IF($J17&gt;0,IF($J17&gt;='Typy taboru'!$F$9,IF($J17&gt;'Typy taboru'!$G$9,IF($J17&gt;'Typy taboru'!$I$9,3,2),1),0)),0)</f>
        <v>0</v>
      </c>
      <c r="BW17" s="232">
        <f>IF(T($L17)=T('Typy taboru'!$C$9),IF($S17&gt;0,IF($S17&gt;='Typy taboru'!$F$9,IF($S17&gt;'Typy taboru'!$G$9,IF($S17&gt;'Typy taboru'!$I$9,3,2),1),0)),0)</f>
        <v>0</v>
      </c>
      <c r="BY17" s="100">
        <f>IF(T($C17)=T('Typy taboru'!$C$10),IF($J17&gt;0,IF($J17&gt;='Typy taboru'!$F$10,IF($J17&gt;'Typy taboru'!$G$10,IF($J17&gt;'Typy taboru'!$I$10,3,2),1),0)),0)</f>
        <v>0</v>
      </c>
      <c r="BZ17" s="232">
        <f>IF(T($L17)=T('Typy taboru'!$C$10),IF($S17&gt;0,IF($S17&gt;='Typy taboru'!$F$10,IF($S17&gt;'Typy taboru'!$G$10,IF($S17&gt;'Typy taboru'!$I$10,3,2),1),0)),0)</f>
        <v>0</v>
      </c>
      <c r="CB17" s="100">
        <f>IF(T($C17)=T('Typy taboru'!$C$11),IF($J17&gt;0,IF($J17&gt;='Typy taboru'!$F$11,IF($J17&gt;'Typy taboru'!$G$11,IF($J17&gt;'Typy taboru'!$I$11,3,2),1),0)),0)</f>
        <v>0</v>
      </c>
      <c r="CC17" s="232">
        <f>IF(T($L17)=T('Typy taboru'!$C$11),IF($S17&gt;0,IF($S17&gt;='Typy taboru'!$F$11,IF($S17&gt;'Typy taboru'!$G$11,IF($S17&gt;'Typy taboru'!$I$11,3,2),1),0)),0)</f>
        <v>0</v>
      </c>
      <c r="CE17" s="100">
        <f>IF(T($C17)=T('Typy taboru'!$C$12),IF($J17&gt;0,IF($J17&gt;='Typy taboru'!$F$12,IF($J17&gt;'Typy taboru'!$G$12,IF($J17&gt;'Typy taboru'!$I$12,3,2),1),0)),0)</f>
        <v>0</v>
      </c>
      <c r="CF17" s="232">
        <f>IF(T($L17)=T('Typy taboru'!$C$12),IF($S17&gt;0,IF($S17&gt;='Typy taboru'!$F$12,IF($S17&gt;'Typy taboru'!$G$12,IF($S17&gt;'Typy taboru'!$I$12,3,2),1),0)),0)</f>
        <v>0</v>
      </c>
      <c r="CH17" s="100">
        <f>IF(T($C17)=T('Typy taboru'!$C$13),IF($J17&gt;0,IF($J17&gt;='Typy taboru'!$F$13,IF($J17&gt;'Typy taboru'!$G$13,IF($J17&gt;'Typy taboru'!$I$13,3,2),1),0)),0)</f>
        <v>0</v>
      </c>
      <c r="CI17" s="232">
        <f>IF(T($L17)=T('Typy taboru'!$C$13),IF($S17&gt;0,IF($S17&gt;='Typy taboru'!$F$13,IF($S17&gt;'Typy taboru'!$G$13,IF($S17&gt;'Typy taboru'!$I$13,3,2),1),0)),0)</f>
        <v>0</v>
      </c>
      <c r="CK17" s="100">
        <f>IF(T($C17)=T('Typy taboru'!$C$14),IF($J17&gt;0,IF($J17&gt;='Typy taboru'!$F$14,IF($J17&gt;'Typy taboru'!$G$14,IF($J17&gt;'Typy taboru'!$I$14,3,2),1),0)),0)</f>
        <v>0</v>
      </c>
      <c r="CL17" s="232">
        <f>IF(T($L17)=T('Typy taboru'!$C$14),IF($S17&gt;0,IF($S17&gt;='Typy taboru'!$F$14,IF($S17&gt;'Typy taboru'!$G$14,IF($S17&gt;'Typy taboru'!$I$14,3,2),1),0)),0)</f>
        <v>0</v>
      </c>
      <c r="CN17" s="100">
        <f>IF(T($C17)=T('Typy taboru'!$C$15),IF($J17&gt;0,IF($J17&gt;='Typy taboru'!$F$15,IF($J17&gt;'Typy taboru'!$G$15,IF($J17&gt;'Typy taboru'!$I$15,3,2),1),0)),0)</f>
        <v>0</v>
      </c>
      <c r="CO17" s="232">
        <f>IF(T($L17)=T('Typy taboru'!$C$15),IF($S17&gt;0,IF($S17&gt;='Typy taboru'!$F$15,IF($S17&gt;'Typy taboru'!$G$15,IF($S17&gt;'Typy taboru'!$I$15,3,2),1),0)),0)</f>
        <v>0</v>
      </c>
    </row>
    <row r="18" spans="2:93" ht="24.95" customHeight="1" x14ac:dyDescent="0.2">
      <c r="B18" s="371">
        <v>14.32</v>
      </c>
      <c r="C18" s="393" t="s">
        <v>71</v>
      </c>
      <c r="D18" s="390" t="s">
        <v>249</v>
      </c>
      <c r="E18" s="439">
        <v>5.8</v>
      </c>
      <c r="F18" s="439" t="s">
        <v>23</v>
      </c>
      <c r="G18" s="372">
        <v>53</v>
      </c>
      <c r="H18" s="373">
        <f t="shared" si="0"/>
        <v>9.1379310344827598</v>
      </c>
      <c r="I18" s="96" t="s">
        <v>183</v>
      </c>
      <c r="J18" s="408">
        <v>49</v>
      </c>
      <c r="K18" s="291">
        <v>15.11</v>
      </c>
      <c r="L18" s="393" t="s">
        <v>71</v>
      </c>
      <c r="M18" s="390" t="s">
        <v>251</v>
      </c>
      <c r="N18" s="439">
        <v>6.3</v>
      </c>
      <c r="O18" s="439" t="s">
        <v>23</v>
      </c>
      <c r="P18" s="372">
        <v>39</v>
      </c>
      <c r="Q18" s="373">
        <f t="shared" si="21"/>
        <v>6.1904761904761907</v>
      </c>
      <c r="R18" s="96" t="s">
        <v>191</v>
      </c>
      <c r="S18" s="408">
        <v>30</v>
      </c>
      <c r="T18" s="375">
        <f t="shared" si="1"/>
        <v>92</v>
      </c>
      <c r="U18" s="376">
        <f t="shared" si="2"/>
        <v>7.6033057851239674</v>
      </c>
      <c r="X18" s="100">
        <f t="shared" si="3"/>
        <v>0</v>
      </c>
      <c r="Y18" s="101">
        <f t="shared" si="3"/>
        <v>0</v>
      </c>
      <c r="Z18" s="101">
        <f t="shared" si="3"/>
        <v>0</v>
      </c>
      <c r="AA18" s="102">
        <f t="shared" si="3"/>
        <v>0</v>
      </c>
      <c r="AB18" s="102">
        <f t="shared" si="3"/>
        <v>0</v>
      </c>
      <c r="AC18" s="101">
        <f t="shared" si="3"/>
        <v>0</v>
      </c>
      <c r="AD18" s="101">
        <f t="shared" si="3"/>
        <v>0</v>
      </c>
      <c r="AE18" s="102">
        <f t="shared" si="3"/>
        <v>92</v>
      </c>
      <c r="AF18" s="102">
        <f t="shared" si="3"/>
        <v>0</v>
      </c>
      <c r="AG18" s="101">
        <f t="shared" si="3"/>
        <v>0</v>
      </c>
      <c r="AH18" s="101">
        <f t="shared" si="3"/>
        <v>0</v>
      </c>
      <c r="AI18" s="102">
        <f t="shared" si="3"/>
        <v>0</v>
      </c>
      <c r="AJ18" s="102">
        <f t="shared" si="3"/>
        <v>0</v>
      </c>
      <c r="AK18" s="103">
        <f t="shared" si="4"/>
        <v>0</v>
      </c>
      <c r="AM18" s="104">
        <f t="shared" si="5"/>
        <v>0</v>
      </c>
      <c r="AN18" s="105">
        <f t="shared" si="6"/>
        <v>0</v>
      </c>
      <c r="AO18" s="106">
        <f t="shared" si="7"/>
        <v>0</v>
      </c>
      <c r="AP18" s="105">
        <f t="shared" si="8"/>
        <v>92</v>
      </c>
      <c r="AQ18" s="106">
        <f t="shared" si="9"/>
        <v>0</v>
      </c>
      <c r="AR18" s="105">
        <f t="shared" si="10"/>
        <v>0</v>
      </c>
      <c r="AS18" s="107">
        <f t="shared" si="11"/>
        <v>0</v>
      </c>
      <c r="AV18" s="100">
        <f t="shared" si="12"/>
        <v>0</v>
      </c>
      <c r="AW18" s="101">
        <f t="shared" si="12"/>
        <v>0</v>
      </c>
      <c r="AX18" s="101">
        <f t="shared" si="12"/>
        <v>0</v>
      </c>
      <c r="AY18" s="102">
        <f t="shared" si="12"/>
        <v>0</v>
      </c>
      <c r="AZ18" s="102">
        <f t="shared" si="12"/>
        <v>0</v>
      </c>
      <c r="BA18" s="101">
        <f t="shared" si="12"/>
        <v>0</v>
      </c>
      <c r="BB18" s="101">
        <f t="shared" si="12"/>
        <v>0</v>
      </c>
      <c r="BC18" s="102">
        <f t="shared" si="12"/>
        <v>12.1</v>
      </c>
      <c r="BD18" s="102">
        <f t="shared" si="12"/>
        <v>0</v>
      </c>
      <c r="BE18" s="101">
        <f t="shared" si="12"/>
        <v>0</v>
      </c>
      <c r="BF18" s="101">
        <f t="shared" si="12"/>
        <v>0</v>
      </c>
      <c r="BG18" s="102">
        <f t="shared" si="12"/>
        <v>0</v>
      </c>
      <c r="BH18" s="102">
        <f t="shared" si="12"/>
        <v>0</v>
      </c>
      <c r="BI18" s="103">
        <f t="shared" si="13"/>
        <v>0</v>
      </c>
      <c r="BK18" s="104">
        <f t="shared" si="14"/>
        <v>0</v>
      </c>
      <c r="BL18" s="105">
        <f t="shared" si="15"/>
        <v>0</v>
      </c>
      <c r="BM18" s="106">
        <f t="shared" si="16"/>
        <v>0</v>
      </c>
      <c r="BN18" s="105">
        <f t="shared" si="17"/>
        <v>12.1</v>
      </c>
      <c r="BO18" s="106">
        <f t="shared" si="18"/>
        <v>0</v>
      </c>
      <c r="BP18" s="105">
        <f t="shared" si="19"/>
        <v>0</v>
      </c>
      <c r="BQ18" s="107">
        <f t="shared" si="20"/>
        <v>0</v>
      </c>
      <c r="BS18" s="100">
        <f>IF(T($C18)=T('Typy taboru'!$C$8),IF($J18&gt;0,IF($J18&gt;='Typy taboru'!$F$8,IF($J18&gt;'Typy taboru'!$G$8,IF($J18&gt;'Typy taboru'!$I$8,3,2),1),0)),0)</f>
        <v>0</v>
      </c>
      <c r="BT18" s="232">
        <f>IF(T($L18)=T('Typy taboru'!$C$8),IF($S18&gt;0,IF($S18&gt;='Typy taboru'!$F$8,IF($S18&gt;'Typy taboru'!$G$8,IF($S18&gt;'Typy taboru'!$I$8,3,2),1),0)),0)</f>
        <v>0</v>
      </c>
      <c r="BV18" s="100">
        <f>IF(T($C18)=T('Typy taboru'!$C$9),IF($J18&gt;0,IF($J18&gt;='Typy taboru'!$F$9,IF($J18&gt;'Typy taboru'!$G$9,IF($J18&gt;'Typy taboru'!$I$9,3,2),1),0)),0)</f>
        <v>0</v>
      </c>
      <c r="BW18" s="232">
        <f>IF(T($L18)=T('Typy taboru'!$C$9),IF($S18&gt;0,IF($S18&gt;='Typy taboru'!$F$9,IF($S18&gt;'Typy taboru'!$G$9,IF($S18&gt;'Typy taboru'!$I$9,3,2),1),0)),0)</f>
        <v>0</v>
      </c>
      <c r="BY18" s="100">
        <f>IF(T($C18)=T('Typy taboru'!$C$10),IF($J18&gt;0,IF($J18&gt;='Typy taboru'!$F$10,IF($J18&gt;'Typy taboru'!$G$10,IF($J18&gt;'Typy taboru'!$I$10,3,2),1),0)),0)</f>
        <v>0</v>
      </c>
      <c r="BZ18" s="232">
        <f>IF(T($L18)=T('Typy taboru'!$C$10),IF($S18&gt;0,IF($S18&gt;='Typy taboru'!$F$10,IF($S18&gt;'Typy taboru'!$G$10,IF($S18&gt;'Typy taboru'!$I$10,3,2),1),0)),0)</f>
        <v>0</v>
      </c>
      <c r="CB18" s="100">
        <f>IF(T($C18)=T('Typy taboru'!$C$11),IF($J18&gt;0,IF($J18&gt;='Typy taboru'!$F$11,IF($J18&gt;'Typy taboru'!$G$11,IF($J18&gt;'Typy taboru'!$I$11,3,2),1),0)),0)</f>
        <v>0</v>
      </c>
      <c r="CC18" s="232">
        <f>IF(T($L18)=T('Typy taboru'!$C$11),IF($S18&gt;0,IF($S18&gt;='Typy taboru'!$F$11,IF($S18&gt;'Typy taboru'!$G$11,IF($S18&gt;'Typy taboru'!$I$11,3,2),1),0)),0)</f>
        <v>0</v>
      </c>
      <c r="CE18" s="100">
        <f>IF(T($C18)=T('Typy taboru'!$C$12),IF($J18&gt;0,IF($J18&gt;='Typy taboru'!$F$12,IF($J18&gt;'Typy taboru'!$G$12,IF($J18&gt;'Typy taboru'!$I$12,3,2),1),0)),0)</f>
        <v>0</v>
      </c>
      <c r="CF18" s="232">
        <f>IF(T($L18)=T('Typy taboru'!$C$12),IF($S18&gt;0,IF($S18&gt;='Typy taboru'!$F$12,IF($S18&gt;'Typy taboru'!$G$12,IF($S18&gt;'Typy taboru'!$I$12,3,2),1),0)),0)</f>
        <v>0</v>
      </c>
      <c r="CH18" s="100">
        <f>IF(T($C18)=T('Typy taboru'!$C$13),IF($J18&gt;0,IF($J18&gt;='Typy taboru'!$F$13,IF($J18&gt;'Typy taboru'!$G$13,IF($J18&gt;'Typy taboru'!$I$13,3,2),1),0)),0)</f>
        <v>0</v>
      </c>
      <c r="CI18" s="232">
        <f>IF(T($L18)=T('Typy taboru'!$C$13),IF($S18&gt;0,IF($S18&gt;='Typy taboru'!$F$13,IF($S18&gt;'Typy taboru'!$G$13,IF($S18&gt;'Typy taboru'!$I$13,3,2),1),0)),0)</f>
        <v>0</v>
      </c>
      <c r="CK18" s="100">
        <f>IF(T($C18)=T('Typy taboru'!$C$14),IF($J18&gt;0,IF($J18&gt;='Typy taboru'!$F$14,IF($J18&gt;'Typy taboru'!$G$14,IF($J18&gt;'Typy taboru'!$I$14,3,2),1),0)),0)</f>
        <v>0</v>
      </c>
      <c r="CL18" s="232">
        <f>IF(T($L18)=T('Typy taboru'!$C$14),IF($S18&gt;0,IF($S18&gt;='Typy taboru'!$F$14,IF($S18&gt;'Typy taboru'!$G$14,IF($S18&gt;'Typy taboru'!$I$14,3,2),1),0)),0)</f>
        <v>0</v>
      </c>
      <c r="CN18" s="100">
        <f>IF(T($C18)=T('Typy taboru'!$C$15),IF($J18&gt;0,IF($J18&gt;='Typy taboru'!$F$15,IF($J18&gt;'Typy taboru'!$G$15,IF($J18&gt;'Typy taboru'!$I$15,3,2),1),0)),0)</f>
        <v>0</v>
      </c>
      <c r="CO18" s="232">
        <f>IF(T($L18)=T('Typy taboru'!$C$15),IF($S18&gt;0,IF($S18&gt;='Typy taboru'!$F$15,IF($S18&gt;'Typy taboru'!$G$15,IF($S18&gt;'Typy taboru'!$I$15,3,2),1),0)),0)</f>
        <v>0</v>
      </c>
    </row>
    <row r="19" spans="2:93" s="366" customFormat="1" ht="24.95" customHeight="1" x14ac:dyDescent="0.2">
      <c r="B19" s="371">
        <v>15.38</v>
      </c>
      <c r="C19" s="393" t="s">
        <v>71</v>
      </c>
      <c r="D19" s="390" t="s">
        <v>249</v>
      </c>
      <c r="E19" s="439">
        <v>5.8</v>
      </c>
      <c r="F19" s="439" t="s">
        <v>23</v>
      </c>
      <c r="G19" s="372">
        <v>38</v>
      </c>
      <c r="H19" s="373">
        <f t="shared" si="0"/>
        <v>6.5517241379310347</v>
      </c>
      <c r="I19" s="96" t="s">
        <v>183</v>
      </c>
      <c r="J19" s="372">
        <v>33</v>
      </c>
      <c r="K19" s="374">
        <v>16.05</v>
      </c>
      <c r="L19" s="393" t="s">
        <v>71</v>
      </c>
      <c r="M19" s="390" t="s">
        <v>251</v>
      </c>
      <c r="N19" s="439">
        <v>6.3</v>
      </c>
      <c r="O19" s="439" t="s">
        <v>23</v>
      </c>
      <c r="P19" s="372">
        <v>21</v>
      </c>
      <c r="Q19" s="373">
        <f t="shared" si="21"/>
        <v>3.3333333333333335</v>
      </c>
      <c r="R19" s="96" t="s">
        <v>191</v>
      </c>
      <c r="S19" s="372">
        <v>13</v>
      </c>
      <c r="T19" s="375">
        <f t="shared" ref="T19:T21" si="22">G19+P19</f>
        <v>59</v>
      </c>
      <c r="U19" s="376">
        <f t="shared" ref="U19:U21" si="23">T19/(N(E19)+N(F19)+N(N19)+N(O19))</f>
        <v>4.8760330578512399</v>
      </c>
      <c r="X19" s="377">
        <f t="shared" si="3"/>
        <v>0</v>
      </c>
      <c r="Y19" s="378">
        <f t="shared" si="3"/>
        <v>0</v>
      </c>
      <c r="Z19" s="378">
        <f t="shared" si="3"/>
        <v>0</v>
      </c>
      <c r="AA19" s="379">
        <f t="shared" si="3"/>
        <v>0</v>
      </c>
      <c r="AB19" s="379">
        <f t="shared" si="3"/>
        <v>0</v>
      </c>
      <c r="AC19" s="378">
        <f t="shared" si="3"/>
        <v>0</v>
      </c>
      <c r="AD19" s="378">
        <f t="shared" si="3"/>
        <v>0</v>
      </c>
      <c r="AE19" s="379">
        <f t="shared" si="3"/>
        <v>0</v>
      </c>
      <c r="AF19" s="379">
        <f t="shared" si="3"/>
        <v>59</v>
      </c>
      <c r="AG19" s="378">
        <f t="shared" si="3"/>
        <v>0</v>
      </c>
      <c r="AH19" s="378">
        <f t="shared" si="3"/>
        <v>0</v>
      </c>
      <c r="AI19" s="379">
        <f t="shared" si="3"/>
        <v>0</v>
      </c>
      <c r="AJ19" s="379">
        <f t="shared" si="3"/>
        <v>0</v>
      </c>
      <c r="AK19" s="380">
        <f t="shared" si="4"/>
        <v>0</v>
      </c>
      <c r="AM19" s="381">
        <f t="shared" ref="AM19:AM21" si="24">Y19+Z19</f>
        <v>0</v>
      </c>
      <c r="AN19" s="382">
        <f t="shared" ref="AN19:AN21" si="25">AA19+AB19</f>
        <v>0</v>
      </c>
      <c r="AO19" s="383">
        <f t="shared" ref="AO19:AO21" si="26">AC19+AD19</f>
        <v>0</v>
      </c>
      <c r="AP19" s="382">
        <f t="shared" ref="AP19:AP21" si="27">AE19+AF19</f>
        <v>59</v>
      </c>
      <c r="AQ19" s="383">
        <f t="shared" ref="AQ19:AQ21" si="28">AG19+AH19</f>
        <v>0</v>
      </c>
      <c r="AR19" s="382">
        <f t="shared" ref="AR19:AR21" si="29">AI19+AJ19</f>
        <v>0</v>
      </c>
      <c r="AS19" s="384">
        <f t="shared" ref="AS19:AS21" si="30">AK19+X19</f>
        <v>0</v>
      </c>
      <c r="AV19" s="377">
        <f t="shared" si="12"/>
        <v>0</v>
      </c>
      <c r="AW19" s="378">
        <f t="shared" si="12"/>
        <v>0</v>
      </c>
      <c r="AX19" s="378">
        <f t="shared" si="12"/>
        <v>0</v>
      </c>
      <c r="AY19" s="379">
        <f t="shared" si="12"/>
        <v>0</v>
      </c>
      <c r="AZ19" s="379">
        <f t="shared" si="12"/>
        <v>0</v>
      </c>
      <c r="BA19" s="378">
        <f t="shared" si="12"/>
        <v>0</v>
      </c>
      <c r="BB19" s="378">
        <f t="shared" si="12"/>
        <v>0</v>
      </c>
      <c r="BC19" s="379">
        <f t="shared" si="12"/>
        <v>0</v>
      </c>
      <c r="BD19" s="379">
        <f t="shared" si="12"/>
        <v>12.1</v>
      </c>
      <c r="BE19" s="378">
        <f t="shared" si="12"/>
        <v>0</v>
      </c>
      <c r="BF19" s="378">
        <f t="shared" si="12"/>
        <v>0</v>
      </c>
      <c r="BG19" s="379">
        <f t="shared" si="12"/>
        <v>0</v>
      </c>
      <c r="BH19" s="379">
        <f t="shared" si="12"/>
        <v>0</v>
      </c>
      <c r="BI19" s="380">
        <f t="shared" si="13"/>
        <v>0</v>
      </c>
      <c r="BK19" s="381">
        <f t="shared" ref="BK19:BK21" si="31">AW19+AX19</f>
        <v>0</v>
      </c>
      <c r="BL19" s="382">
        <f t="shared" ref="BL19:BL21" si="32">AY19+AZ19</f>
        <v>0</v>
      </c>
      <c r="BM19" s="383">
        <f t="shared" ref="BM19:BM21" si="33">BA19+BB19</f>
        <v>0</v>
      </c>
      <c r="BN19" s="382">
        <f t="shared" ref="BN19:BN21" si="34">BC19+BD19</f>
        <v>12.1</v>
      </c>
      <c r="BO19" s="383">
        <f t="shared" ref="BO19:BO21" si="35">BE19+BF19</f>
        <v>0</v>
      </c>
      <c r="BP19" s="382">
        <f t="shared" ref="BP19:BP21" si="36">BG19+BH19</f>
        <v>0</v>
      </c>
      <c r="BQ19" s="384">
        <f t="shared" ref="BQ19:BQ21" si="37">BI19+AV19</f>
        <v>0</v>
      </c>
      <c r="BS19" s="377">
        <f>IF(T($C19)=T('Typy taboru'!$C$8),IF($J19&gt;0,IF($J19&gt;='Typy taboru'!$F$8,IF($J19&gt;'Typy taboru'!$G$8,IF($J19&gt;'Typy taboru'!$I$8,3,2),1),0)),0)</f>
        <v>0</v>
      </c>
      <c r="BT19" s="388">
        <f>IF(T($L19)=T('Typy taboru'!$C$8),IF($S19&gt;0,IF($S19&gt;='Typy taboru'!$F$8,IF($S19&gt;'Typy taboru'!$G$8,IF($S19&gt;'Typy taboru'!$I$8,3,2),1),0)),0)</f>
        <v>0</v>
      </c>
      <c r="BV19" s="377">
        <f>IF(T($C19)=T('Typy taboru'!$C$9),IF($J19&gt;0,IF($J19&gt;='Typy taboru'!$F$9,IF($J19&gt;'Typy taboru'!$G$9,IF($J19&gt;'Typy taboru'!$I$9,3,2),1),0)),0)</f>
        <v>0</v>
      </c>
      <c r="BW19" s="388">
        <f>IF(T($L19)=T('Typy taboru'!$C$9),IF($S19&gt;0,IF($S19&gt;='Typy taboru'!$F$9,IF($S19&gt;'Typy taboru'!$G$9,IF($S19&gt;'Typy taboru'!$I$9,3,2),1),0)),0)</f>
        <v>0</v>
      </c>
      <c r="BY19" s="377">
        <f>IF(T($C19)=T('Typy taboru'!$C$10),IF($J19&gt;0,IF($J19&gt;='Typy taboru'!$F$10,IF($J19&gt;'Typy taboru'!$G$10,IF($J19&gt;'Typy taboru'!$I$10,3,2),1),0)),0)</f>
        <v>0</v>
      </c>
      <c r="BZ19" s="388">
        <f>IF(T($L19)=T('Typy taboru'!$C$10),IF($S19&gt;0,IF($S19&gt;='Typy taboru'!$F$10,IF($S19&gt;'Typy taboru'!$G$10,IF($S19&gt;'Typy taboru'!$I$10,3,2),1),0)),0)</f>
        <v>0</v>
      </c>
      <c r="CB19" s="377">
        <f>IF(T($C19)=T('Typy taboru'!$C$11),IF($J19&gt;0,IF($J19&gt;='Typy taboru'!$F$11,IF($J19&gt;'Typy taboru'!$G$11,IF($J19&gt;'Typy taboru'!$I$11,3,2),1),0)),0)</f>
        <v>0</v>
      </c>
      <c r="CC19" s="388">
        <f>IF(T($L19)=T('Typy taboru'!$C$11),IF($S19&gt;0,IF($S19&gt;='Typy taboru'!$F$11,IF($S19&gt;'Typy taboru'!$G$11,IF($S19&gt;'Typy taboru'!$I$11,3,2),1),0)),0)</f>
        <v>0</v>
      </c>
      <c r="CE19" s="377">
        <f>IF(T($C19)=T('Typy taboru'!$C$12),IF($J19&gt;0,IF($J19&gt;='Typy taboru'!$F$12,IF($J19&gt;'Typy taboru'!$G$12,IF($J19&gt;'Typy taboru'!$I$12,3,2),1),0)),0)</f>
        <v>0</v>
      </c>
      <c r="CF19" s="388">
        <f>IF(T($L19)=T('Typy taboru'!$C$12),IF($S19&gt;0,IF($S19&gt;='Typy taboru'!$F$12,IF($S19&gt;'Typy taboru'!$G$12,IF($S19&gt;'Typy taboru'!$I$12,3,2),1),0)),0)</f>
        <v>0</v>
      </c>
      <c r="CH19" s="377">
        <f>IF(T($C19)=T('Typy taboru'!$C$13),IF($J19&gt;0,IF($J19&gt;='Typy taboru'!$F$13,IF($J19&gt;'Typy taboru'!$G$13,IF($J19&gt;'Typy taboru'!$I$13,3,2),1),0)),0)</f>
        <v>0</v>
      </c>
      <c r="CI19" s="388">
        <f>IF(T($L19)=T('Typy taboru'!$C$13),IF($S19&gt;0,IF($S19&gt;='Typy taboru'!$F$13,IF($S19&gt;'Typy taboru'!$G$13,IF($S19&gt;'Typy taboru'!$I$13,3,2),1),0)),0)</f>
        <v>0</v>
      </c>
      <c r="CK19" s="377">
        <f>IF(T($C19)=T('Typy taboru'!$C$14),IF($J19&gt;0,IF($J19&gt;='Typy taboru'!$F$14,IF($J19&gt;'Typy taboru'!$G$14,IF($J19&gt;'Typy taboru'!$I$14,3,2),1),0)),0)</f>
        <v>0</v>
      </c>
      <c r="CL19" s="388">
        <f>IF(T($L19)=T('Typy taboru'!$C$14),IF($S19&gt;0,IF($S19&gt;='Typy taboru'!$F$14,IF($S19&gt;'Typy taboru'!$G$14,IF($S19&gt;'Typy taboru'!$I$14,3,2),1),0)),0)</f>
        <v>0</v>
      </c>
      <c r="CN19" s="377">
        <f>IF(T($C19)=T('Typy taboru'!$C$15),IF($J19&gt;0,IF($J19&gt;='Typy taboru'!$F$15,IF($J19&gt;'Typy taboru'!$G$15,IF($J19&gt;'Typy taboru'!$I$15,3,2),1),0)),0)</f>
        <v>0</v>
      </c>
      <c r="CO19" s="388">
        <f>IF(T($L19)=T('Typy taboru'!$C$15),IF($S19&gt;0,IF($S19&gt;='Typy taboru'!$F$15,IF($S19&gt;'Typy taboru'!$G$15,IF($S19&gt;'Typy taboru'!$I$15,3,2),1),0)),0)</f>
        <v>0</v>
      </c>
    </row>
    <row r="20" spans="2:93" s="366" customFormat="1" ht="24.95" customHeight="1" x14ac:dyDescent="0.2">
      <c r="B20" s="371">
        <v>16.3</v>
      </c>
      <c r="C20" s="393" t="s">
        <v>71</v>
      </c>
      <c r="D20" s="390" t="s">
        <v>249</v>
      </c>
      <c r="E20" s="439">
        <v>5.8</v>
      </c>
      <c r="F20" s="439" t="s">
        <v>23</v>
      </c>
      <c r="G20" s="372">
        <v>25</v>
      </c>
      <c r="H20" s="373">
        <f t="shared" si="0"/>
        <v>4.3103448275862073</v>
      </c>
      <c r="I20" s="96" t="s">
        <v>116</v>
      </c>
      <c r="J20" s="372">
        <v>20</v>
      </c>
      <c r="K20" s="374">
        <v>16.55</v>
      </c>
      <c r="L20" s="393" t="s">
        <v>71</v>
      </c>
      <c r="M20" s="390" t="s">
        <v>251</v>
      </c>
      <c r="N20" s="439">
        <v>6.3</v>
      </c>
      <c r="O20" s="439" t="s">
        <v>23</v>
      </c>
      <c r="P20" s="372">
        <v>16</v>
      </c>
      <c r="Q20" s="373">
        <f t="shared" si="21"/>
        <v>2.5396825396825395</v>
      </c>
      <c r="R20" s="96" t="s">
        <v>191</v>
      </c>
      <c r="S20" s="372">
        <v>10</v>
      </c>
      <c r="T20" s="375">
        <f t="shared" si="22"/>
        <v>41</v>
      </c>
      <c r="U20" s="376">
        <f t="shared" si="23"/>
        <v>3.388429752066116</v>
      </c>
      <c r="X20" s="377">
        <f t="shared" si="3"/>
        <v>0</v>
      </c>
      <c r="Y20" s="378">
        <f t="shared" si="3"/>
        <v>0</v>
      </c>
      <c r="Z20" s="378">
        <f t="shared" si="3"/>
        <v>0</v>
      </c>
      <c r="AA20" s="379">
        <f t="shared" si="3"/>
        <v>0</v>
      </c>
      <c r="AB20" s="379">
        <f t="shared" si="3"/>
        <v>0</v>
      </c>
      <c r="AC20" s="378">
        <f t="shared" si="3"/>
        <v>0</v>
      </c>
      <c r="AD20" s="378">
        <f t="shared" si="3"/>
        <v>0</v>
      </c>
      <c r="AE20" s="379">
        <f t="shared" si="3"/>
        <v>0</v>
      </c>
      <c r="AF20" s="379">
        <f t="shared" si="3"/>
        <v>41</v>
      </c>
      <c r="AG20" s="378">
        <f t="shared" si="3"/>
        <v>0</v>
      </c>
      <c r="AH20" s="378">
        <f t="shared" si="3"/>
        <v>0</v>
      </c>
      <c r="AI20" s="379">
        <f t="shared" si="3"/>
        <v>0</v>
      </c>
      <c r="AJ20" s="379">
        <f t="shared" si="3"/>
        <v>0</v>
      </c>
      <c r="AK20" s="380">
        <f t="shared" si="4"/>
        <v>0</v>
      </c>
      <c r="AM20" s="381">
        <f t="shared" si="24"/>
        <v>0</v>
      </c>
      <c r="AN20" s="382">
        <f t="shared" si="25"/>
        <v>0</v>
      </c>
      <c r="AO20" s="383">
        <f t="shared" si="26"/>
        <v>0</v>
      </c>
      <c r="AP20" s="382">
        <f t="shared" si="27"/>
        <v>41</v>
      </c>
      <c r="AQ20" s="383">
        <f t="shared" si="28"/>
        <v>0</v>
      </c>
      <c r="AR20" s="382">
        <f t="shared" si="29"/>
        <v>0</v>
      </c>
      <c r="AS20" s="384">
        <f t="shared" si="30"/>
        <v>0</v>
      </c>
      <c r="AV20" s="377">
        <f t="shared" si="12"/>
        <v>0</v>
      </c>
      <c r="AW20" s="378">
        <f t="shared" si="12"/>
        <v>0</v>
      </c>
      <c r="AX20" s="378">
        <f t="shared" si="12"/>
        <v>0</v>
      </c>
      <c r="AY20" s="379">
        <f t="shared" si="12"/>
        <v>0</v>
      </c>
      <c r="AZ20" s="379">
        <f t="shared" si="12"/>
        <v>0</v>
      </c>
      <c r="BA20" s="378">
        <f t="shared" si="12"/>
        <v>0</v>
      </c>
      <c r="BB20" s="378">
        <f t="shared" si="12"/>
        <v>0</v>
      </c>
      <c r="BC20" s="379">
        <f t="shared" si="12"/>
        <v>0</v>
      </c>
      <c r="BD20" s="379">
        <f t="shared" si="12"/>
        <v>12.1</v>
      </c>
      <c r="BE20" s="378">
        <f t="shared" si="12"/>
        <v>0</v>
      </c>
      <c r="BF20" s="378">
        <f t="shared" si="12"/>
        <v>0</v>
      </c>
      <c r="BG20" s="379">
        <f t="shared" si="12"/>
        <v>0</v>
      </c>
      <c r="BH20" s="379">
        <f t="shared" si="12"/>
        <v>0</v>
      </c>
      <c r="BI20" s="380">
        <f t="shared" si="13"/>
        <v>0</v>
      </c>
      <c r="BK20" s="381">
        <f t="shared" si="31"/>
        <v>0</v>
      </c>
      <c r="BL20" s="382">
        <f t="shared" si="32"/>
        <v>0</v>
      </c>
      <c r="BM20" s="383">
        <f t="shared" si="33"/>
        <v>0</v>
      </c>
      <c r="BN20" s="382">
        <f t="shared" si="34"/>
        <v>12.1</v>
      </c>
      <c r="BO20" s="383">
        <f t="shared" si="35"/>
        <v>0</v>
      </c>
      <c r="BP20" s="382">
        <f t="shared" si="36"/>
        <v>0</v>
      </c>
      <c r="BQ20" s="384">
        <f t="shared" si="37"/>
        <v>0</v>
      </c>
      <c r="BS20" s="377">
        <f>IF(T($C20)=T('Typy taboru'!$C$8),IF($J20&gt;0,IF($J20&gt;='Typy taboru'!$F$8,IF($J20&gt;'Typy taboru'!$G$8,IF($J20&gt;'Typy taboru'!$I$8,3,2),1),0)),0)</f>
        <v>0</v>
      </c>
      <c r="BT20" s="388">
        <f>IF(T($L20)=T('Typy taboru'!$C$8),IF($S20&gt;0,IF($S20&gt;='Typy taboru'!$F$8,IF($S20&gt;'Typy taboru'!$G$8,IF($S20&gt;'Typy taboru'!$I$8,3,2),1),0)),0)</f>
        <v>0</v>
      </c>
      <c r="BV20" s="377">
        <f>IF(T($C20)=T('Typy taboru'!$C$9),IF($J20&gt;0,IF($J20&gt;='Typy taboru'!$F$9,IF($J20&gt;'Typy taboru'!$G$9,IF($J20&gt;'Typy taboru'!$I$9,3,2),1),0)),0)</f>
        <v>0</v>
      </c>
      <c r="BW20" s="388">
        <f>IF(T($L20)=T('Typy taboru'!$C$9),IF($S20&gt;0,IF($S20&gt;='Typy taboru'!$F$9,IF($S20&gt;'Typy taboru'!$G$9,IF($S20&gt;'Typy taboru'!$I$9,3,2),1),0)),0)</f>
        <v>0</v>
      </c>
      <c r="BY20" s="377">
        <f>IF(T($C20)=T('Typy taboru'!$C$10),IF($J20&gt;0,IF($J20&gt;='Typy taboru'!$F$10,IF($J20&gt;'Typy taboru'!$G$10,IF($J20&gt;'Typy taboru'!$I$10,3,2),1),0)),0)</f>
        <v>0</v>
      </c>
      <c r="BZ20" s="388">
        <f>IF(T($L20)=T('Typy taboru'!$C$10),IF($S20&gt;0,IF($S20&gt;='Typy taboru'!$F$10,IF($S20&gt;'Typy taboru'!$G$10,IF($S20&gt;'Typy taboru'!$I$10,3,2),1),0)),0)</f>
        <v>0</v>
      </c>
      <c r="CB20" s="377">
        <f>IF(T($C20)=T('Typy taboru'!$C$11),IF($J20&gt;0,IF($J20&gt;='Typy taboru'!$F$11,IF($J20&gt;'Typy taboru'!$G$11,IF($J20&gt;'Typy taboru'!$I$11,3,2),1),0)),0)</f>
        <v>0</v>
      </c>
      <c r="CC20" s="388">
        <f>IF(T($L20)=T('Typy taboru'!$C$11),IF($S20&gt;0,IF($S20&gt;='Typy taboru'!$F$11,IF($S20&gt;'Typy taboru'!$G$11,IF($S20&gt;'Typy taboru'!$I$11,3,2),1),0)),0)</f>
        <v>0</v>
      </c>
      <c r="CE20" s="377">
        <f>IF(T($C20)=T('Typy taboru'!$C$12),IF($J20&gt;0,IF($J20&gt;='Typy taboru'!$F$12,IF($J20&gt;'Typy taboru'!$G$12,IF($J20&gt;'Typy taboru'!$I$12,3,2),1),0)),0)</f>
        <v>0</v>
      </c>
      <c r="CF20" s="388">
        <f>IF(T($L20)=T('Typy taboru'!$C$12),IF($S20&gt;0,IF($S20&gt;='Typy taboru'!$F$12,IF($S20&gt;'Typy taboru'!$G$12,IF($S20&gt;'Typy taboru'!$I$12,3,2),1),0)),0)</f>
        <v>0</v>
      </c>
      <c r="CH20" s="377">
        <f>IF(T($C20)=T('Typy taboru'!$C$13),IF($J20&gt;0,IF($J20&gt;='Typy taboru'!$F$13,IF($J20&gt;'Typy taboru'!$G$13,IF($J20&gt;'Typy taboru'!$I$13,3,2),1),0)),0)</f>
        <v>0</v>
      </c>
      <c r="CI20" s="388">
        <f>IF(T($L20)=T('Typy taboru'!$C$13),IF($S20&gt;0,IF($S20&gt;='Typy taboru'!$F$13,IF($S20&gt;'Typy taboru'!$G$13,IF($S20&gt;'Typy taboru'!$I$13,3,2),1),0)),0)</f>
        <v>0</v>
      </c>
      <c r="CK20" s="377">
        <f>IF(T($C20)=T('Typy taboru'!$C$14),IF($J20&gt;0,IF($J20&gt;='Typy taboru'!$F$14,IF($J20&gt;'Typy taboru'!$G$14,IF($J20&gt;'Typy taboru'!$I$14,3,2),1),0)),0)</f>
        <v>0</v>
      </c>
      <c r="CL20" s="388">
        <f>IF(T($L20)=T('Typy taboru'!$C$14),IF($S20&gt;0,IF($S20&gt;='Typy taboru'!$F$14,IF($S20&gt;'Typy taboru'!$G$14,IF($S20&gt;'Typy taboru'!$I$14,3,2),1),0)),0)</f>
        <v>0</v>
      </c>
      <c r="CN20" s="377">
        <f>IF(T($C20)=T('Typy taboru'!$C$15),IF($J20&gt;0,IF($J20&gt;='Typy taboru'!$F$15,IF($J20&gt;'Typy taboru'!$G$15,IF($J20&gt;'Typy taboru'!$I$15,3,2),1),0)),0)</f>
        <v>0</v>
      </c>
      <c r="CO20" s="388">
        <f>IF(T($L20)=T('Typy taboru'!$C$15),IF($S20&gt;0,IF($S20&gt;='Typy taboru'!$F$15,IF($S20&gt;'Typy taboru'!$G$15,IF($S20&gt;'Typy taboru'!$I$15,3,2),1),0)),0)</f>
        <v>0</v>
      </c>
    </row>
    <row r="21" spans="2:93" s="366" customFormat="1" ht="24.95" customHeight="1" x14ac:dyDescent="0.2">
      <c r="B21" s="371">
        <v>17.3</v>
      </c>
      <c r="C21" s="393" t="s">
        <v>71</v>
      </c>
      <c r="D21" s="390" t="s">
        <v>249</v>
      </c>
      <c r="E21" s="439">
        <v>5.8</v>
      </c>
      <c r="F21" s="439" t="s">
        <v>23</v>
      </c>
      <c r="G21" s="372">
        <v>15</v>
      </c>
      <c r="H21" s="373">
        <f t="shared" si="0"/>
        <v>2.5862068965517242</v>
      </c>
      <c r="I21" s="96" t="s">
        <v>181</v>
      </c>
      <c r="J21" s="372">
        <v>13</v>
      </c>
      <c r="K21" s="374">
        <v>18</v>
      </c>
      <c r="L21" s="393" t="s">
        <v>71</v>
      </c>
      <c r="M21" s="390" t="s">
        <v>251</v>
      </c>
      <c r="N21" s="439">
        <v>6.3</v>
      </c>
      <c r="O21" s="439" t="s">
        <v>23</v>
      </c>
      <c r="P21" s="372">
        <v>13</v>
      </c>
      <c r="Q21" s="373">
        <f t="shared" si="21"/>
        <v>2.0634920634920637</v>
      </c>
      <c r="R21" s="96" t="s">
        <v>108</v>
      </c>
      <c r="S21" s="372">
        <v>12</v>
      </c>
      <c r="T21" s="375">
        <f t="shared" si="22"/>
        <v>28</v>
      </c>
      <c r="U21" s="376">
        <f t="shared" si="23"/>
        <v>2.3140495867768598</v>
      </c>
      <c r="X21" s="377">
        <f t="shared" si="3"/>
        <v>0</v>
      </c>
      <c r="Y21" s="378">
        <f t="shared" si="3"/>
        <v>0</v>
      </c>
      <c r="Z21" s="378">
        <f t="shared" si="3"/>
        <v>0</v>
      </c>
      <c r="AA21" s="379">
        <f t="shared" si="3"/>
        <v>0</v>
      </c>
      <c r="AB21" s="379">
        <f t="shared" si="3"/>
        <v>0</v>
      </c>
      <c r="AC21" s="378">
        <f t="shared" si="3"/>
        <v>0</v>
      </c>
      <c r="AD21" s="378">
        <f t="shared" si="3"/>
        <v>0</v>
      </c>
      <c r="AE21" s="379">
        <f t="shared" si="3"/>
        <v>0</v>
      </c>
      <c r="AF21" s="379">
        <f t="shared" si="3"/>
        <v>0</v>
      </c>
      <c r="AG21" s="378">
        <f t="shared" si="3"/>
        <v>28</v>
      </c>
      <c r="AH21" s="378">
        <f t="shared" si="3"/>
        <v>0</v>
      </c>
      <c r="AI21" s="379">
        <f t="shared" si="3"/>
        <v>0</v>
      </c>
      <c r="AJ21" s="379">
        <f t="shared" si="3"/>
        <v>0</v>
      </c>
      <c r="AK21" s="380">
        <f t="shared" si="4"/>
        <v>0</v>
      </c>
      <c r="AM21" s="381">
        <f t="shared" si="24"/>
        <v>0</v>
      </c>
      <c r="AN21" s="382">
        <f t="shared" si="25"/>
        <v>0</v>
      </c>
      <c r="AO21" s="383">
        <f t="shared" si="26"/>
        <v>0</v>
      </c>
      <c r="AP21" s="382">
        <f t="shared" si="27"/>
        <v>0</v>
      </c>
      <c r="AQ21" s="383">
        <f t="shared" si="28"/>
        <v>28</v>
      </c>
      <c r="AR21" s="382">
        <f t="shared" si="29"/>
        <v>0</v>
      </c>
      <c r="AS21" s="384">
        <f t="shared" si="30"/>
        <v>0</v>
      </c>
      <c r="AV21" s="377">
        <f t="shared" si="12"/>
        <v>0</v>
      </c>
      <c r="AW21" s="378">
        <f t="shared" si="12"/>
        <v>0</v>
      </c>
      <c r="AX21" s="378">
        <f t="shared" si="12"/>
        <v>0</v>
      </c>
      <c r="AY21" s="379">
        <f t="shared" ref="AY21:BH21" si="38">IF(N($B21)&gt;0,IF($B21&gt;=AY$6,IF($B21&lt;=AY$8,N($E21)+N($F21),0),0),0)+IF(N($K21)&gt;0,IF($K21&gt;=AY$6,IF($K21&lt;=AY$8,N($N21)+N($O21),0),0),0)</f>
        <v>0</v>
      </c>
      <c r="AZ21" s="379">
        <f t="shared" si="38"/>
        <v>0</v>
      </c>
      <c r="BA21" s="378">
        <f t="shared" si="38"/>
        <v>0</v>
      </c>
      <c r="BB21" s="378">
        <f t="shared" si="38"/>
        <v>0</v>
      </c>
      <c r="BC21" s="379">
        <f t="shared" si="38"/>
        <v>0</v>
      </c>
      <c r="BD21" s="379">
        <f t="shared" si="38"/>
        <v>0</v>
      </c>
      <c r="BE21" s="378">
        <f t="shared" si="38"/>
        <v>12.1</v>
      </c>
      <c r="BF21" s="378">
        <f t="shared" si="38"/>
        <v>0</v>
      </c>
      <c r="BG21" s="379">
        <f t="shared" si="38"/>
        <v>0</v>
      </c>
      <c r="BH21" s="379">
        <f t="shared" si="38"/>
        <v>0</v>
      </c>
      <c r="BI21" s="380">
        <f t="shared" si="13"/>
        <v>0</v>
      </c>
      <c r="BK21" s="381">
        <f t="shared" si="31"/>
        <v>0</v>
      </c>
      <c r="BL21" s="382">
        <f t="shared" si="32"/>
        <v>0</v>
      </c>
      <c r="BM21" s="383">
        <f t="shared" si="33"/>
        <v>0</v>
      </c>
      <c r="BN21" s="382">
        <f t="shared" si="34"/>
        <v>0</v>
      </c>
      <c r="BO21" s="383">
        <f t="shared" si="35"/>
        <v>12.1</v>
      </c>
      <c r="BP21" s="382">
        <f t="shared" si="36"/>
        <v>0</v>
      </c>
      <c r="BQ21" s="384">
        <f t="shared" si="37"/>
        <v>0</v>
      </c>
      <c r="BS21" s="377">
        <f>IF(T($C21)=T('Typy taboru'!$C$8),IF($J21&gt;0,IF($J21&gt;='Typy taboru'!$F$8,IF($J21&gt;'Typy taboru'!$G$8,IF($J21&gt;'Typy taboru'!$I$8,3,2),1),0)),0)</f>
        <v>0</v>
      </c>
      <c r="BT21" s="388">
        <f>IF(T($L21)=T('Typy taboru'!$C$8),IF($S21&gt;0,IF($S21&gt;='Typy taboru'!$F$8,IF($S21&gt;'Typy taboru'!$G$8,IF($S21&gt;'Typy taboru'!$I$8,3,2),1),0)),0)</f>
        <v>0</v>
      </c>
      <c r="BV21" s="377">
        <f>IF(T($C21)=T('Typy taboru'!$C$9),IF($J21&gt;0,IF($J21&gt;='Typy taboru'!$F$9,IF($J21&gt;'Typy taboru'!$G$9,IF($J21&gt;'Typy taboru'!$I$9,3,2),1),0)),0)</f>
        <v>0</v>
      </c>
      <c r="BW21" s="388">
        <f>IF(T($L21)=T('Typy taboru'!$C$9),IF($S21&gt;0,IF($S21&gt;='Typy taboru'!$F$9,IF($S21&gt;'Typy taboru'!$G$9,IF($S21&gt;'Typy taboru'!$I$9,3,2),1),0)),0)</f>
        <v>0</v>
      </c>
      <c r="BY21" s="377">
        <f>IF(T($C21)=T('Typy taboru'!$C$10),IF($J21&gt;0,IF($J21&gt;='Typy taboru'!$F$10,IF($J21&gt;'Typy taboru'!$G$10,IF($J21&gt;'Typy taboru'!$I$10,3,2),1),0)),0)</f>
        <v>0</v>
      </c>
      <c r="BZ21" s="388">
        <f>IF(T($L21)=T('Typy taboru'!$C$10),IF($S21&gt;0,IF($S21&gt;='Typy taboru'!$F$10,IF($S21&gt;'Typy taboru'!$G$10,IF($S21&gt;'Typy taboru'!$I$10,3,2),1),0)),0)</f>
        <v>0</v>
      </c>
      <c r="CB21" s="377">
        <f>IF(T($C21)=T('Typy taboru'!$C$11),IF($J21&gt;0,IF($J21&gt;='Typy taboru'!$F$11,IF($J21&gt;'Typy taboru'!$G$11,IF($J21&gt;'Typy taboru'!$I$11,3,2),1),0)),0)</f>
        <v>0</v>
      </c>
      <c r="CC21" s="388">
        <f>IF(T($L21)=T('Typy taboru'!$C$11),IF($S21&gt;0,IF($S21&gt;='Typy taboru'!$F$11,IF($S21&gt;'Typy taboru'!$G$11,IF($S21&gt;'Typy taboru'!$I$11,3,2),1),0)),0)</f>
        <v>0</v>
      </c>
      <c r="CE21" s="377">
        <f>IF(T($C21)=T('Typy taboru'!$C$12),IF($J21&gt;0,IF($J21&gt;='Typy taboru'!$F$12,IF($J21&gt;'Typy taboru'!$G$12,IF($J21&gt;'Typy taboru'!$I$12,3,2),1),0)),0)</f>
        <v>0</v>
      </c>
      <c r="CF21" s="388">
        <f>IF(T($L21)=T('Typy taboru'!$C$12),IF($S21&gt;0,IF($S21&gt;='Typy taboru'!$F$12,IF($S21&gt;'Typy taboru'!$G$12,IF($S21&gt;'Typy taboru'!$I$12,3,2),1),0)),0)</f>
        <v>0</v>
      </c>
      <c r="CH21" s="377">
        <f>IF(T($C21)=T('Typy taboru'!$C$13),IF($J21&gt;0,IF($J21&gt;='Typy taboru'!$F$13,IF($J21&gt;'Typy taboru'!$G$13,IF($J21&gt;'Typy taboru'!$I$13,3,2),1),0)),0)</f>
        <v>0</v>
      </c>
      <c r="CI21" s="388">
        <f>IF(T($L21)=T('Typy taboru'!$C$13),IF($S21&gt;0,IF($S21&gt;='Typy taboru'!$F$13,IF($S21&gt;'Typy taboru'!$G$13,IF($S21&gt;'Typy taboru'!$I$13,3,2),1),0)),0)</f>
        <v>0</v>
      </c>
      <c r="CK21" s="377">
        <f>IF(T($C21)=T('Typy taboru'!$C$14),IF($J21&gt;0,IF($J21&gt;='Typy taboru'!$F$14,IF($J21&gt;'Typy taboru'!$G$14,IF($J21&gt;'Typy taboru'!$I$14,3,2),1),0)),0)</f>
        <v>0</v>
      </c>
      <c r="CL21" s="388">
        <f>IF(T($L21)=T('Typy taboru'!$C$14),IF($S21&gt;0,IF($S21&gt;='Typy taboru'!$F$14,IF($S21&gt;'Typy taboru'!$G$14,IF($S21&gt;'Typy taboru'!$I$14,3,2),1),0)),0)</f>
        <v>0</v>
      </c>
      <c r="CN21" s="377">
        <f>IF(T($C21)=T('Typy taboru'!$C$15),IF($J21&gt;0,IF($J21&gt;='Typy taboru'!$F$15,IF($J21&gt;'Typy taboru'!$G$15,IF($J21&gt;'Typy taboru'!$I$15,3,2),1),0)),0)</f>
        <v>0</v>
      </c>
      <c r="CO21" s="388">
        <f>IF(T($L21)=T('Typy taboru'!$C$15),IF($S21&gt;0,IF($S21&gt;='Typy taboru'!$F$15,IF($S21&gt;'Typy taboru'!$G$15,IF($S21&gt;'Typy taboru'!$I$15,3,2),1),0)),0)</f>
        <v>0</v>
      </c>
    </row>
    <row r="22" spans="2:93" ht="24.95" customHeight="1" x14ac:dyDescent="0.2">
      <c r="B22" s="371">
        <v>18.25</v>
      </c>
      <c r="C22" s="393" t="s">
        <v>71</v>
      </c>
      <c r="D22" s="390" t="s">
        <v>249</v>
      </c>
      <c r="E22" s="439">
        <v>5.8</v>
      </c>
      <c r="F22" s="439" t="s">
        <v>23</v>
      </c>
      <c r="G22" s="372">
        <v>7</v>
      </c>
      <c r="H22" s="373">
        <f t="shared" si="0"/>
        <v>1.2068965517241379</v>
      </c>
      <c r="I22" s="96" t="s">
        <v>182</v>
      </c>
      <c r="J22" s="408">
        <v>7</v>
      </c>
      <c r="K22" s="374">
        <v>19</v>
      </c>
      <c r="L22" s="393" t="s">
        <v>71</v>
      </c>
      <c r="M22" s="390" t="s">
        <v>251</v>
      </c>
      <c r="N22" s="439">
        <v>6.3</v>
      </c>
      <c r="O22" s="439" t="s">
        <v>23</v>
      </c>
      <c r="P22" s="372">
        <v>7</v>
      </c>
      <c r="Q22" s="373">
        <f t="shared" si="21"/>
        <v>1.1111111111111112</v>
      </c>
      <c r="R22" s="96" t="s">
        <v>200</v>
      </c>
      <c r="S22" s="372">
        <v>6</v>
      </c>
      <c r="T22" s="375">
        <f t="shared" si="1"/>
        <v>14</v>
      </c>
      <c r="U22" s="376">
        <f t="shared" si="2"/>
        <v>1.1570247933884299</v>
      </c>
      <c r="X22" s="100">
        <f t="shared" si="3"/>
        <v>0</v>
      </c>
      <c r="Y22" s="101">
        <f t="shared" si="3"/>
        <v>0</v>
      </c>
      <c r="Z22" s="101">
        <f t="shared" si="3"/>
        <v>0</v>
      </c>
      <c r="AA22" s="102">
        <f t="shared" si="3"/>
        <v>0</v>
      </c>
      <c r="AB22" s="102">
        <f t="shared" si="3"/>
        <v>0</v>
      </c>
      <c r="AC22" s="101">
        <f t="shared" si="3"/>
        <v>0</v>
      </c>
      <c r="AD22" s="101">
        <f t="shared" si="3"/>
        <v>0</v>
      </c>
      <c r="AE22" s="102">
        <f t="shared" si="3"/>
        <v>0</v>
      </c>
      <c r="AF22" s="102">
        <f t="shared" si="3"/>
        <v>0</v>
      </c>
      <c r="AG22" s="101">
        <f t="shared" si="3"/>
        <v>7</v>
      </c>
      <c r="AH22" s="101">
        <f t="shared" si="3"/>
        <v>7</v>
      </c>
      <c r="AI22" s="102">
        <f t="shared" si="3"/>
        <v>0</v>
      </c>
      <c r="AJ22" s="102">
        <f t="shared" si="3"/>
        <v>0</v>
      </c>
      <c r="AK22" s="103">
        <f t="shared" si="4"/>
        <v>0</v>
      </c>
      <c r="AM22" s="104">
        <f t="shared" si="5"/>
        <v>0</v>
      </c>
      <c r="AN22" s="105">
        <f t="shared" si="6"/>
        <v>0</v>
      </c>
      <c r="AO22" s="106">
        <f t="shared" si="7"/>
        <v>0</v>
      </c>
      <c r="AP22" s="105">
        <f t="shared" si="8"/>
        <v>0</v>
      </c>
      <c r="AQ22" s="106">
        <f t="shared" si="9"/>
        <v>14</v>
      </c>
      <c r="AR22" s="105">
        <f t="shared" si="10"/>
        <v>0</v>
      </c>
      <c r="AS22" s="107">
        <f t="shared" si="11"/>
        <v>0</v>
      </c>
      <c r="AV22" s="100">
        <f t="shared" si="12"/>
        <v>0</v>
      </c>
      <c r="AW22" s="101">
        <f t="shared" si="12"/>
        <v>0</v>
      </c>
      <c r="AX22" s="101">
        <f t="shared" si="12"/>
        <v>0</v>
      </c>
      <c r="AY22" s="102">
        <f t="shared" si="12"/>
        <v>0</v>
      </c>
      <c r="AZ22" s="102">
        <f t="shared" si="12"/>
        <v>0</v>
      </c>
      <c r="BA22" s="101">
        <f t="shared" si="12"/>
        <v>0</v>
      </c>
      <c r="BB22" s="101">
        <f t="shared" si="12"/>
        <v>0</v>
      </c>
      <c r="BC22" s="102">
        <f t="shared" si="12"/>
        <v>0</v>
      </c>
      <c r="BD22" s="102">
        <f t="shared" si="12"/>
        <v>0</v>
      </c>
      <c r="BE22" s="101">
        <f t="shared" si="12"/>
        <v>5.8</v>
      </c>
      <c r="BF22" s="101">
        <f t="shared" si="12"/>
        <v>6.3</v>
      </c>
      <c r="BG22" s="102">
        <f t="shared" si="12"/>
        <v>0</v>
      </c>
      <c r="BH22" s="102">
        <f t="shared" si="12"/>
        <v>0</v>
      </c>
      <c r="BI22" s="103">
        <f t="shared" si="13"/>
        <v>0</v>
      </c>
      <c r="BK22" s="104">
        <f t="shared" si="14"/>
        <v>0</v>
      </c>
      <c r="BL22" s="105">
        <f t="shared" si="15"/>
        <v>0</v>
      </c>
      <c r="BM22" s="106">
        <f t="shared" si="16"/>
        <v>0</v>
      </c>
      <c r="BN22" s="105">
        <f t="shared" si="17"/>
        <v>0</v>
      </c>
      <c r="BO22" s="106">
        <f t="shared" si="18"/>
        <v>12.1</v>
      </c>
      <c r="BP22" s="105">
        <f t="shared" si="19"/>
        <v>0</v>
      </c>
      <c r="BQ22" s="107">
        <f t="shared" si="20"/>
        <v>0</v>
      </c>
      <c r="BS22" s="100">
        <f>IF(T($C22)=T('Typy taboru'!$C$8),IF($J22&gt;0,IF($J22&gt;='Typy taboru'!$F$8,IF($J22&gt;'Typy taboru'!$G$8,IF($J22&gt;'Typy taboru'!$I$8,3,2),1),0)),0)</f>
        <v>0</v>
      </c>
      <c r="BT22" s="232">
        <f>IF(T($L22)=T('Typy taboru'!$C$8),IF($S22&gt;0,IF($S22&gt;='Typy taboru'!$F$8,IF($S22&gt;'Typy taboru'!$G$8,IF($S22&gt;'Typy taboru'!$I$8,3,2),1),0)),0)</f>
        <v>0</v>
      </c>
      <c r="BV22" s="100">
        <f>IF(T($C22)=T('Typy taboru'!$C$9),IF($J22&gt;0,IF($J22&gt;='Typy taboru'!$F$9,IF($J22&gt;'Typy taboru'!$G$9,IF($J22&gt;'Typy taboru'!$I$9,3,2),1),0)),0)</f>
        <v>0</v>
      </c>
      <c r="BW22" s="232">
        <f>IF(T($L22)=T('Typy taboru'!$C$9),IF($S22&gt;0,IF($S22&gt;='Typy taboru'!$F$9,IF($S22&gt;'Typy taboru'!$G$9,IF($S22&gt;'Typy taboru'!$I$9,3,2),1),0)),0)</f>
        <v>0</v>
      </c>
      <c r="BY22" s="100">
        <f>IF(T($C22)=T('Typy taboru'!$C$10),IF($J22&gt;0,IF($J22&gt;='Typy taboru'!$F$10,IF($J22&gt;'Typy taboru'!$G$10,IF($J22&gt;'Typy taboru'!$I$10,3,2),1),0)),0)</f>
        <v>0</v>
      </c>
      <c r="BZ22" s="232">
        <f>IF(T($L22)=T('Typy taboru'!$C$10),IF($S22&gt;0,IF($S22&gt;='Typy taboru'!$F$10,IF($S22&gt;'Typy taboru'!$G$10,IF($S22&gt;'Typy taboru'!$I$10,3,2),1),0)),0)</f>
        <v>0</v>
      </c>
      <c r="CB22" s="100">
        <f>IF(T($C22)=T('Typy taboru'!$C$11),IF($J22&gt;0,IF($J22&gt;='Typy taboru'!$F$11,IF($J22&gt;'Typy taboru'!$G$11,IF($J22&gt;'Typy taboru'!$I$11,3,2),1),0)),0)</f>
        <v>0</v>
      </c>
      <c r="CC22" s="232">
        <f>IF(T($L22)=T('Typy taboru'!$C$11),IF($S22&gt;0,IF($S22&gt;='Typy taboru'!$F$11,IF($S22&gt;'Typy taboru'!$G$11,IF($S22&gt;'Typy taboru'!$I$11,3,2),1),0)),0)</f>
        <v>0</v>
      </c>
      <c r="CE22" s="100">
        <f>IF(T($C22)=T('Typy taboru'!$C$12),IF($J22&gt;0,IF($J22&gt;='Typy taboru'!$F$12,IF($J22&gt;'Typy taboru'!$G$12,IF($J22&gt;'Typy taboru'!$I$12,3,2),1),0)),0)</f>
        <v>0</v>
      </c>
      <c r="CF22" s="232">
        <f>IF(T($L22)=T('Typy taboru'!$C$12),IF($S22&gt;0,IF($S22&gt;='Typy taboru'!$F$12,IF($S22&gt;'Typy taboru'!$G$12,IF($S22&gt;'Typy taboru'!$I$12,3,2),1),0)),0)</f>
        <v>0</v>
      </c>
      <c r="CH22" s="100">
        <f>IF(T($C22)=T('Typy taboru'!$C$13),IF($J22&gt;0,IF($J22&gt;='Typy taboru'!$F$13,IF($J22&gt;'Typy taboru'!$G$13,IF($J22&gt;'Typy taboru'!$I$13,3,2),1),0)),0)</f>
        <v>0</v>
      </c>
      <c r="CI22" s="232">
        <f>IF(T($L22)=T('Typy taboru'!$C$13),IF($S22&gt;0,IF($S22&gt;='Typy taboru'!$F$13,IF($S22&gt;'Typy taboru'!$G$13,IF($S22&gt;'Typy taboru'!$I$13,3,2),1),0)),0)</f>
        <v>0</v>
      </c>
      <c r="CK22" s="100">
        <f>IF(T($C22)=T('Typy taboru'!$C$14),IF($J22&gt;0,IF($J22&gt;='Typy taboru'!$F$14,IF($J22&gt;'Typy taboru'!$G$14,IF($J22&gt;'Typy taboru'!$I$14,3,2),1),0)),0)</f>
        <v>0</v>
      </c>
      <c r="CL22" s="232">
        <f>IF(T($L22)=T('Typy taboru'!$C$14),IF($S22&gt;0,IF($S22&gt;='Typy taboru'!$F$14,IF($S22&gt;'Typy taboru'!$G$14,IF($S22&gt;'Typy taboru'!$I$14,3,2),1),0)),0)</f>
        <v>0</v>
      </c>
      <c r="CN22" s="100">
        <f>IF(T($C22)=T('Typy taboru'!$C$15),IF($J22&gt;0,IF($J22&gt;='Typy taboru'!$F$15,IF($J22&gt;'Typy taboru'!$G$15,IF($J22&gt;'Typy taboru'!$I$15,3,2),1),0)),0)</f>
        <v>0</v>
      </c>
      <c r="CO22" s="232">
        <f>IF(T($L22)=T('Typy taboru'!$C$15),IF($S22&gt;0,IF($S22&gt;='Typy taboru'!$F$15,IF($S22&gt;'Typy taboru'!$G$15,IF($S22&gt;'Typy taboru'!$I$15,3,2),1),0)),0)</f>
        <v>0</v>
      </c>
    </row>
    <row r="23" spans="2:93" ht="24.95" customHeight="1" x14ac:dyDescent="0.2">
      <c r="B23" s="371">
        <v>19.36</v>
      </c>
      <c r="C23" s="393" t="s">
        <v>71</v>
      </c>
      <c r="D23" s="390" t="s">
        <v>249</v>
      </c>
      <c r="E23" s="439">
        <v>5.8</v>
      </c>
      <c r="F23" s="439" t="s">
        <v>23</v>
      </c>
      <c r="G23" s="372">
        <v>3</v>
      </c>
      <c r="H23" s="373">
        <f t="shared" si="0"/>
        <v>0.51724137931034486</v>
      </c>
      <c r="I23" s="96" t="s">
        <v>181</v>
      </c>
      <c r="J23" s="408">
        <v>3</v>
      </c>
      <c r="K23" s="374">
        <v>19.55</v>
      </c>
      <c r="L23" s="393" t="s">
        <v>71</v>
      </c>
      <c r="M23" s="390" t="s">
        <v>251</v>
      </c>
      <c r="N23" s="439">
        <v>6.3</v>
      </c>
      <c r="O23" s="439" t="s">
        <v>23</v>
      </c>
      <c r="P23" s="372">
        <v>3</v>
      </c>
      <c r="Q23" s="373">
        <f t="shared" si="21"/>
        <v>0.47619047619047622</v>
      </c>
      <c r="R23" s="96" t="s">
        <v>212</v>
      </c>
      <c r="S23" s="372">
        <v>3</v>
      </c>
      <c r="T23" s="375">
        <f t="shared" si="1"/>
        <v>6</v>
      </c>
      <c r="U23" s="376">
        <f t="shared" si="2"/>
        <v>0.49586776859504134</v>
      </c>
      <c r="X23" s="100">
        <f t="shared" si="3"/>
        <v>0</v>
      </c>
      <c r="Y23" s="101">
        <f t="shared" si="3"/>
        <v>0</v>
      </c>
      <c r="Z23" s="101">
        <f t="shared" si="3"/>
        <v>0</v>
      </c>
      <c r="AA23" s="102">
        <f t="shared" si="3"/>
        <v>0</v>
      </c>
      <c r="AB23" s="102">
        <f t="shared" si="3"/>
        <v>0</v>
      </c>
      <c r="AC23" s="101">
        <f t="shared" si="3"/>
        <v>0</v>
      </c>
      <c r="AD23" s="101">
        <f t="shared" si="3"/>
        <v>0</v>
      </c>
      <c r="AE23" s="102">
        <f t="shared" si="3"/>
        <v>0</v>
      </c>
      <c r="AF23" s="102">
        <f t="shared" si="3"/>
        <v>0</v>
      </c>
      <c r="AG23" s="101">
        <f t="shared" si="3"/>
        <v>0</v>
      </c>
      <c r="AH23" s="101">
        <f t="shared" si="3"/>
        <v>6</v>
      </c>
      <c r="AI23" s="102">
        <f t="shared" si="3"/>
        <v>0</v>
      </c>
      <c r="AJ23" s="102">
        <f t="shared" si="3"/>
        <v>0</v>
      </c>
      <c r="AK23" s="103">
        <f t="shared" si="4"/>
        <v>0</v>
      </c>
      <c r="AM23" s="104">
        <f t="shared" si="5"/>
        <v>0</v>
      </c>
      <c r="AN23" s="105">
        <f t="shared" si="6"/>
        <v>0</v>
      </c>
      <c r="AO23" s="106">
        <f t="shared" si="7"/>
        <v>0</v>
      </c>
      <c r="AP23" s="105">
        <f t="shared" si="8"/>
        <v>0</v>
      </c>
      <c r="AQ23" s="106">
        <f t="shared" si="9"/>
        <v>6</v>
      </c>
      <c r="AR23" s="105">
        <f t="shared" si="10"/>
        <v>0</v>
      </c>
      <c r="AS23" s="107">
        <f t="shared" si="11"/>
        <v>0</v>
      </c>
      <c r="AV23" s="100">
        <f t="shared" si="12"/>
        <v>0</v>
      </c>
      <c r="AW23" s="101">
        <f t="shared" si="12"/>
        <v>0</v>
      </c>
      <c r="AX23" s="101">
        <f t="shared" si="12"/>
        <v>0</v>
      </c>
      <c r="AY23" s="102">
        <f t="shared" si="12"/>
        <v>0</v>
      </c>
      <c r="AZ23" s="102">
        <f t="shared" si="12"/>
        <v>0</v>
      </c>
      <c r="BA23" s="101">
        <f t="shared" si="12"/>
        <v>0</v>
      </c>
      <c r="BB23" s="101">
        <f t="shared" si="12"/>
        <v>0</v>
      </c>
      <c r="BC23" s="102">
        <f t="shared" si="12"/>
        <v>0</v>
      </c>
      <c r="BD23" s="102">
        <f t="shared" si="12"/>
        <v>0</v>
      </c>
      <c r="BE23" s="101">
        <f t="shared" si="12"/>
        <v>0</v>
      </c>
      <c r="BF23" s="101">
        <f t="shared" si="12"/>
        <v>12.1</v>
      </c>
      <c r="BG23" s="102">
        <f t="shared" si="12"/>
        <v>0</v>
      </c>
      <c r="BH23" s="102">
        <f t="shared" si="12"/>
        <v>0</v>
      </c>
      <c r="BI23" s="103">
        <f t="shared" si="13"/>
        <v>0</v>
      </c>
      <c r="BK23" s="104">
        <f t="shared" si="14"/>
        <v>0</v>
      </c>
      <c r="BL23" s="105">
        <f t="shared" si="15"/>
        <v>0</v>
      </c>
      <c r="BM23" s="106">
        <f t="shared" si="16"/>
        <v>0</v>
      </c>
      <c r="BN23" s="105">
        <f t="shared" si="17"/>
        <v>0</v>
      </c>
      <c r="BO23" s="106">
        <f t="shared" si="18"/>
        <v>12.1</v>
      </c>
      <c r="BP23" s="105">
        <f t="shared" si="19"/>
        <v>0</v>
      </c>
      <c r="BQ23" s="107">
        <f t="shared" si="20"/>
        <v>0</v>
      </c>
      <c r="BS23" s="100">
        <f>IF(T($C23)=T('Typy taboru'!$C$8),IF($J23&gt;0,IF($J23&gt;='Typy taboru'!$F$8,IF($J23&gt;'Typy taboru'!$G$8,IF($J23&gt;'Typy taboru'!$I$8,3,2),1),0)),0)</f>
        <v>0</v>
      </c>
      <c r="BT23" s="232">
        <f>IF(T($L23)=T('Typy taboru'!$C$8),IF($S23&gt;0,IF($S23&gt;='Typy taboru'!$F$8,IF($S23&gt;'Typy taboru'!$G$8,IF($S23&gt;'Typy taboru'!$I$8,3,2),1),0)),0)</f>
        <v>0</v>
      </c>
      <c r="BV23" s="100">
        <f>IF(T($C23)=T('Typy taboru'!$C$9),IF($J23&gt;0,IF($J23&gt;='Typy taboru'!$F$9,IF($J23&gt;'Typy taboru'!$G$9,IF($J23&gt;'Typy taboru'!$I$9,3,2),1),0)),0)</f>
        <v>0</v>
      </c>
      <c r="BW23" s="232">
        <f>IF(T($L23)=T('Typy taboru'!$C$9),IF($S23&gt;0,IF($S23&gt;='Typy taboru'!$F$9,IF($S23&gt;'Typy taboru'!$G$9,IF($S23&gt;'Typy taboru'!$I$9,3,2),1),0)),0)</f>
        <v>0</v>
      </c>
      <c r="BY23" s="100">
        <f>IF(T($C23)=T('Typy taboru'!$C$10),IF($J23&gt;0,IF($J23&gt;='Typy taboru'!$F$10,IF($J23&gt;'Typy taboru'!$G$10,IF($J23&gt;'Typy taboru'!$I$10,3,2),1),0)),0)</f>
        <v>0</v>
      </c>
      <c r="BZ23" s="232">
        <f>IF(T($L23)=T('Typy taboru'!$C$10),IF($S23&gt;0,IF($S23&gt;='Typy taboru'!$F$10,IF($S23&gt;'Typy taboru'!$G$10,IF($S23&gt;'Typy taboru'!$I$10,3,2),1),0)),0)</f>
        <v>0</v>
      </c>
      <c r="CB23" s="100">
        <f>IF(T($C23)=T('Typy taboru'!$C$11),IF($J23&gt;0,IF($J23&gt;='Typy taboru'!$F$11,IF($J23&gt;'Typy taboru'!$G$11,IF($J23&gt;'Typy taboru'!$I$11,3,2),1),0)),0)</f>
        <v>0</v>
      </c>
      <c r="CC23" s="232">
        <f>IF(T($L23)=T('Typy taboru'!$C$11),IF($S23&gt;0,IF($S23&gt;='Typy taboru'!$F$11,IF($S23&gt;'Typy taboru'!$G$11,IF($S23&gt;'Typy taboru'!$I$11,3,2),1),0)),0)</f>
        <v>0</v>
      </c>
      <c r="CE23" s="100">
        <f>IF(T($C23)=T('Typy taboru'!$C$12),IF($J23&gt;0,IF($J23&gt;='Typy taboru'!$F$12,IF($J23&gt;'Typy taboru'!$G$12,IF($J23&gt;'Typy taboru'!$I$12,3,2),1),0)),0)</f>
        <v>0</v>
      </c>
      <c r="CF23" s="232">
        <f>IF(T($L23)=T('Typy taboru'!$C$12),IF($S23&gt;0,IF($S23&gt;='Typy taboru'!$F$12,IF($S23&gt;'Typy taboru'!$G$12,IF($S23&gt;'Typy taboru'!$I$12,3,2),1),0)),0)</f>
        <v>0</v>
      </c>
      <c r="CH23" s="100">
        <f>IF(T($C23)=T('Typy taboru'!$C$13),IF($J23&gt;0,IF($J23&gt;='Typy taboru'!$F$13,IF($J23&gt;'Typy taboru'!$G$13,IF($J23&gt;'Typy taboru'!$I$13,3,2),1),0)),0)</f>
        <v>0</v>
      </c>
      <c r="CI23" s="232">
        <f>IF(T($L23)=T('Typy taboru'!$C$13),IF($S23&gt;0,IF($S23&gt;='Typy taboru'!$F$13,IF($S23&gt;'Typy taboru'!$G$13,IF($S23&gt;'Typy taboru'!$I$13,3,2),1),0)),0)</f>
        <v>0</v>
      </c>
      <c r="CK23" s="100">
        <f>IF(T($C23)=T('Typy taboru'!$C$14),IF($J23&gt;0,IF($J23&gt;='Typy taboru'!$F$14,IF($J23&gt;'Typy taboru'!$G$14,IF($J23&gt;'Typy taboru'!$I$14,3,2),1),0)),0)</f>
        <v>0</v>
      </c>
      <c r="CL23" s="232">
        <f>IF(T($L23)=T('Typy taboru'!$C$14),IF($S23&gt;0,IF($S23&gt;='Typy taboru'!$F$14,IF($S23&gt;'Typy taboru'!$G$14,IF($S23&gt;'Typy taboru'!$I$14,3,2),1),0)),0)</f>
        <v>0</v>
      </c>
      <c r="CN23" s="100">
        <f>IF(T($C23)=T('Typy taboru'!$C$15),IF($J23&gt;0,IF($J23&gt;='Typy taboru'!$F$15,IF($J23&gt;'Typy taboru'!$G$15,IF($J23&gt;'Typy taboru'!$I$15,3,2),1),0)),0)</f>
        <v>0</v>
      </c>
      <c r="CO23" s="232">
        <f>IF(T($L23)=T('Typy taboru'!$C$15),IF($S23&gt;0,IF($S23&gt;='Typy taboru'!$F$15,IF($S23&gt;'Typy taboru'!$G$15,IF($S23&gt;'Typy taboru'!$I$15,3,2),1),0)),0)</f>
        <v>0</v>
      </c>
    </row>
    <row r="24" spans="2:93" ht="24.95" customHeight="1" thickBot="1" x14ac:dyDescent="0.25">
      <c r="B24" s="371">
        <v>20.2</v>
      </c>
      <c r="C24" s="393" t="s">
        <v>71</v>
      </c>
      <c r="D24" s="390" t="s">
        <v>249</v>
      </c>
      <c r="E24" s="439">
        <v>5.8</v>
      </c>
      <c r="F24" s="439" t="s">
        <v>23</v>
      </c>
      <c r="G24" s="372">
        <v>3</v>
      </c>
      <c r="H24" s="373">
        <f t="shared" si="0"/>
        <v>0.51724137931034486</v>
      </c>
      <c r="I24" s="96" t="s">
        <v>183</v>
      </c>
      <c r="J24" s="408">
        <v>2</v>
      </c>
      <c r="K24" s="374">
        <v>20.399999999999999</v>
      </c>
      <c r="L24" s="393" t="s">
        <v>71</v>
      </c>
      <c r="M24" s="390" t="s">
        <v>251</v>
      </c>
      <c r="N24" s="439">
        <v>6.3</v>
      </c>
      <c r="O24" s="439">
        <f>8.6-N24</f>
        <v>2.2999999999999998</v>
      </c>
      <c r="P24" s="372">
        <v>3</v>
      </c>
      <c r="Q24" s="373">
        <f>P24/(N(N24)+N(O24))</f>
        <v>0.34883720930232559</v>
      </c>
      <c r="R24" s="96" t="s">
        <v>189</v>
      </c>
      <c r="S24" s="372">
        <v>3</v>
      </c>
      <c r="T24" s="109">
        <f t="shared" si="1"/>
        <v>6</v>
      </c>
      <c r="U24" s="110">
        <f t="shared" si="2"/>
        <v>0.41666666666666669</v>
      </c>
      <c r="V24" s="248" t="s">
        <v>67</v>
      </c>
      <c r="W24" s="249" t="s">
        <v>66</v>
      </c>
      <c r="X24" s="111">
        <f t="shared" ref="X24:AJ24" si="39">IF(N($B24)&gt;0,IF($B24&gt;=X$6,IF($B24&lt;=X$8,$G24,0),0),0)+IF(N($K24)&gt;0,IF($K24&gt;=X$6,IF($K24&lt;=X$8,$P24,0),0),0)</f>
        <v>0</v>
      </c>
      <c r="Y24" s="112">
        <f t="shared" si="39"/>
        <v>0</v>
      </c>
      <c r="Z24" s="112">
        <f t="shared" si="39"/>
        <v>0</v>
      </c>
      <c r="AA24" s="113">
        <f t="shared" si="39"/>
        <v>0</v>
      </c>
      <c r="AB24" s="113">
        <f t="shared" si="39"/>
        <v>0</v>
      </c>
      <c r="AC24" s="112">
        <f t="shared" si="39"/>
        <v>0</v>
      </c>
      <c r="AD24" s="112">
        <f t="shared" si="39"/>
        <v>0</v>
      </c>
      <c r="AE24" s="113">
        <f t="shared" si="39"/>
        <v>0</v>
      </c>
      <c r="AF24" s="113">
        <f t="shared" si="39"/>
        <v>0</v>
      </c>
      <c r="AG24" s="112">
        <f t="shared" si="39"/>
        <v>0</v>
      </c>
      <c r="AH24" s="112">
        <f t="shared" si="39"/>
        <v>0</v>
      </c>
      <c r="AI24" s="113">
        <f t="shared" si="39"/>
        <v>6</v>
      </c>
      <c r="AJ24" s="113">
        <f t="shared" si="39"/>
        <v>0</v>
      </c>
      <c r="AK24" s="114">
        <f t="shared" si="4"/>
        <v>0</v>
      </c>
      <c r="AM24" s="115">
        <f t="shared" si="5"/>
        <v>0</v>
      </c>
      <c r="AN24" s="116">
        <f t="shared" si="6"/>
        <v>0</v>
      </c>
      <c r="AO24" s="117">
        <f t="shared" si="7"/>
        <v>0</v>
      </c>
      <c r="AP24" s="116">
        <f t="shared" si="8"/>
        <v>0</v>
      </c>
      <c r="AQ24" s="117">
        <f t="shared" si="9"/>
        <v>0</v>
      </c>
      <c r="AR24" s="116">
        <f t="shared" si="10"/>
        <v>6</v>
      </c>
      <c r="AS24" s="118">
        <f t="shared" si="11"/>
        <v>0</v>
      </c>
      <c r="AV24" s="111">
        <f t="shared" ref="AV24:BH24" si="40">IF(N($B24)&gt;0,IF($B24&gt;=AV$6,IF($B24&lt;=AV$8,N($E24)+N($F24),0),0),0)+IF(N($K24)&gt;0,IF($K24&gt;=AV$6,IF($K24&lt;=AV$8,N($N24)+N($O24),0),0),0)</f>
        <v>0</v>
      </c>
      <c r="AW24" s="112">
        <f t="shared" si="40"/>
        <v>0</v>
      </c>
      <c r="AX24" s="112">
        <f t="shared" si="40"/>
        <v>0</v>
      </c>
      <c r="AY24" s="113">
        <f t="shared" si="40"/>
        <v>0</v>
      </c>
      <c r="AZ24" s="113">
        <f t="shared" si="40"/>
        <v>0</v>
      </c>
      <c r="BA24" s="112">
        <f t="shared" si="40"/>
        <v>0</v>
      </c>
      <c r="BB24" s="112">
        <f t="shared" si="40"/>
        <v>0</v>
      </c>
      <c r="BC24" s="113">
        <f t="shared" si="40"/>
        <v>0</v>
      </c>
      <c r="BD24" s="113">
        <f t="shared" si="40"/>
        <v>0</v>
      </c>
      <c r="BE24" s="112">
        <f t="shared" si="40"/>
        <v>0</v>
      </c>
      <c r="BF24" s="112">
        <f t="shared" si="40"/>
        <v>0</v>
      </c>
      <c r="BG24" s="113">
        <f t="shared" si="40"/>
        <v>14.399999999999999</v>
      </c>
      <c r="BH24" s="113">
        <f t="shared" si="40"/>
        <v>0</v>
      </c>
      <c r="BI24" s="114">
        <f t="shared" si="13"/>
        <v>0</v>
      </c>
      <c r="BK24" s="115">
        <f t="shared" si="14"/>
        <v>0</v>
      </c>
      <c r="BL24" s="116">
        <f t="shared" si="15"/>
        <v>0</v>
      </c>
      <c r="BM24" s="117">
        <f t="shared" si="16"/>
        <v>0</v>
      </c>
      <c r="BN24" s="116">
        <f t="shared" si="17"/>
        <v>0</v>
      </c>
      <c r="BO24" s="117">
        <f t="shared" si="18"/>
        <v>0</v>
      </c>
      <c r="BP24" s="116">
        <f t="shared" si="19"/>
        <v>14.399999999999999</v>
      </c>
      <c r="BQ24" s="118">
        <f t="shared" si="20"/>
        <v>0</v>
      </c>
      <c r="BS24" s="111">
        <f>IF(T($C24)=T('Typy taboru'!$C$8),IF($J24&gt;0,IF($J24&gt;='Typy taboru'!$F$8,IF($J24&gt;'Typy taboru'!$G$8,IF($J24&gt;'Typy taboru'!$I$8,3,2),1),0)),0)</f>
        <v>0</v>
      </c>
      <c r="BT24" s="233">
        <f>IF(T($L24)=T('Typy taboru'!$C$8),IF($S24&gt;0,IF($S24&gt;='Typy taboru'!$F$8,IF($S24&gt;'Typy taboru'!$G$8,IF($S24&gt;'Typy taboru'!$I$8,3,2),1),0)),0)</f>
        <v>0</v>
      </c>
      <c r="BV24" s="111">
        <f>IF(T($C24)=T('Typy taboru'!$C$9),IF($J24&gt;0,IF($J24&gt;='Typy taboru'!$F$9,IF($J24&gt;'Typy taboru'!$G$9,IF($J24&gt;'Typy taboru'!$I$9,3,2),1),0)),0)</f>
        <v>0</v>
      </c>
      <c r="BW24" s="233">
        <f>IF(T($L24)=T('Typy taboru'!$C$9),IF($S24&gt;0,IF($S24&gt;='Typy taboru'!$F$9,IF($S24&gt;'Typy taboru'!$G$9,IF($S24&gt;'Typy taboru'!$I$9,3,2),1),0)),0)</f>
        <v>0</v>
      </c>
      <c r="BY24" s="111">
        <f>IF(T($C24)=T('Typy taboru'!$C$10),IF($J24&gt;0,IF($J24&gt;='Typy taboru'!$F$10,IF($J24&gt;'Typy taboru'!$G$10,IF($J24&gt;'Typy taboru'!$I$10,3,2),1),0)),0)</f>
        <v>0</v>
      </c>
      <c r="BZ24" s="233">
        <f>IF(T($L24)=T('Typy taboru'!$C$10),IF($S24&gt;0,IF($S24&gt;='Typy taboru'!$F$10,IF($S24&gt;'Typy taboru'!$G$10,IF($S24&gt;'Typy taboru'!$I$10,3,2),1),0)),0)</f>
        <v>0</v>
      </c>
      <c r="CB24" s="111">
        <f>IF(T($C24)=T('Typy taboru'!$C$11),IF($J24&gt;0,IF($J24&gt;='Typy taboru'!$F$11,IF($J24&gt;'Typy taboru'!$G$11,IF($J24&gt;'Typy taboru'!$I$11,3,2),1),0)),0)</f>
        <v>0</v>
      </c>
      <c r="CC24" s="233">
        <f>IF(T($L24)=T('Typy taboru'!$C$11),IF($S24&gt;0,IF($S24&gt;='Typy taboru'!$F$11,IF($S24&gt;'Typy taboru'!$G$11,IF($S24&gt;'Typy taboru'!$I$11,3,2),1),0)),0)</f>
        <v>0</v>
      </c>
      <c r="CE24" s="111">
        <f>IF(T($C24)=T('Typy taboru'!$C$12),IF($J24&gt;0,IF($J24&gt;='Typy taboru'!$F$12,IF($J24&gt;'Typy taboru'!$G$12,IF($J24&gt;'Typy taboru'!$I$12,3,2),1),0)),0)</f>
        <v>0</v>
      </c>
      <c r="CF24" s="233">
        <f>IF(T($L24)=T('Typy taboru'!$C$12),IF($S24&gt;0,IF($S24&gt;='Typy taboru'!$F$12,IF($S24&gt;'Typy taboru'!$G$12,IF($S24&gt;'Typy taboru'!$I$12,3,2),1),0)),0)</f>
        <v>0</v>
      </c>
      <c r="CH24" s="111">
        <f>IF(T($C24)=T('Typy taboru'!$C$13),IF($J24&gt;0,IF($J24&gt;='Typy taboru'!$F$13,IF($J24&gt;'Typy taboru'!$G$13,IF($J24&gt;'Typy taboru'!$I$13,3,2),1),0)),0)</f>
        <v>0</v>
      </c>
      <c r="CI24" s="233">
        <f>IF(T($L24)=T('Typy taboru'!$C$13),IF($S24&gt;0,IF($S24&gt;='Typy taboru'!$F$13,IF($S24&gt;'Typy taboru'!$G$13,IF($S24&gt;'Typy taboru'!$I$13,3,2),1),0)),0)</f>
        <v>0</v>
      </c>
      <c r="CK24" s="111">
        <f>IF(T($C24)=T('Typy taboru'!$C$14),IF($J24&gt;0,IF($J24&gt;='Typy taboru'!$F$14,IF($J24&gt;'Typy taboru'!$G$14,IF($J24&gt;'Typy taboru'!$I$14,3,2),1),0)),0)</f>
        <v>0</v>
      </c>
      <c r="CL24" s="233">
        <f>IF(T($L24)=T('Typy taboru'!$C$14),IF($S24&gt;0,IF($S24&gt;='Typy taboru'!$F$14,IF($S24&gt;'Typy taboru'!$G$14,IF($S24&gt;'Typy taboru'!$I$14,3,2),1),0)),0)</f>
        <v>0</v>
      </c>
      <c r="CN24" s="111">
        <f>IF(T($C24)=T('Typy taboru'!$C$15),IF($J24&gt;0,IF($J24&gt;='Typy taboru'!$F$15,IF($J24&gt;'Typy taboru'!$G$15,IF($J24&gt;'Typy taboru'!$I$15,3,2),1),0)),0)</f>
        <v>0</v>
      </c>
      <c r="CO24" s="233">
        <f>IF(T($L24)=T('Typy taboru'!$C$15),IF($S24&gt;0,IF($S24&gt;='Typy taboru'!$F$15,IF($S24&gt;'Typy taboru'!$G$15,IF($S24&gt;'Typy taboru'!$I$15,3,2),1),0)),0)</f>
        <v>0</v>
      </c>
    </row>
    <row r="25" spans="2:93" ht="24.95" customHeight="1" thickBot="1" x14ac:dyDescent="0.25">
      <c r="B25" s="119" t="s">
        <v>22</v>
      </c>
      <c r="C25" s="227"/>
      <c r="D25" s="120"/>
      <c r="E25" s="440">
        <f>SUM(E9:E24)</f>
        <v>92.799999999999969</v>
      </c>
      <c r="F25" s="440">
        <f>SUM(F9:F24)</f>
        <v>4.5999999999999996</v>
      </c>
      <c r="G25" s="121">
        <f>SUM(G9:G24)</f>
        <v>332</v>
      </c>
      <c r="H25" s="122">
        <f t="shared" ref="H25" si="41">G25/(N(E25)+N(F25))</f>
        <v>3.4086242299794676</v>
      </c>
      <c r="I25" s="123" t="s">
        <v>23</v>
      </c>
      <c r="J25" s="124" t="s">
        <v>23</v>
      </c>
      <c r="K25" s="125" t="s">
        <v>22</v>
      </c>
      <c r="L25" s="227"/>
      <c r="M25" s="120"/>
      <c r="N25" s="440">
        <f>SUM(N9:N24)</f>
        <v>100.19999999999997</v>
      </c>
      <c r="O25" s="440">
        <f>SUM(O9:O24)</f>
        <v>4.5999999999999996</v>
      </c>
      <c r="P25" s="121">
        <f>SUM(P9:P24)</f>
        <v>320</v>
      </c>
      <c r="Q25" s="122">
        <f t="shared" ref="Q25" si="42">P25/(N(N25)+N(O25))</f>
        <v>3.0534351145038179</v>
      </c>
      <c r="R25" s="123" t="s">
        <v>23</v>
      </c>
      <c r="S25" s="124" t="s">
        <v>23</v>
      </c>
      <c r="T25" s="126">
        <f t="shared" si="1"/>
        <v>652</v>
      </c>
      <c r="U25" s="127">
        <f t="shared" si="2"/>
        <v>3.2245301681503471</v>
      </c>
      <c r="V25" s="441">
        <f>E25+F25+N25+O25</f>
        <v>202.19999999999993</v>
      </c>
      <c r="W25" s="442">
        <f>F25+O25</f>
        <v>9.1999999999999993</v>
      </c>
    </row>
    <row r="26" spans="2:93" ht="24.95" customHeight="1" thickBot="1" x14ac:dyDescent="0.25">
      <c r="B26" s="150" t="s">
        <v>26</v>
      </c>
      <c r="C26" s="228"/>
      <c r="D26" s="147"/>
      <c r="E26" s="250" t="s">
        <v>23</v>
      </c>
      <c r="F26" s="250" t="s">
        <v>23</v>
      </c>
      <c r="G26" s="148">
        <f>MAX(G9:G24)</f>
        <v>53</v>
      </c>
      <c r="H26" s="149">
        <f>MAX(H9:H24)</f>
        <v>9.1379310344827598</v>
      </c>
      <c r="I26" s="120" t="s">
        <v>23</v>
      </c>
      <c r="J26" s="153">
        <f>MAX(J9:J24)</f>
        <v>49</v>
      </c>
      <c r="K26" s="125" t="s">
        <v>26</v>
      </c>
      <c r="L26" s="227"/>
      <c r="M26" s="147"/>
      <c r="N26" s="250" t="s">
        <v>23</v>
      </c>
      <c r="O26" s="250" t="s">
        <v>23</v>
      </c>
      <c r="P26" s="148">
        <f>MAX(P9:P24)</f>
        <v>40</v>
      </c>
      <c r="Q26" s="149">
        <f>MAX(Q9:Q24)</f>
        <v>7.0175438596491224</v>
      </c>
      <c r="R26" s="120" t="s">
        <v>23</v>
      </c>
      <c r="S26" s="153">
        <f>MAX(S9:S24)</f>
        <v>37</v>
      </c>
      <c r="T26" s="151">
        <f>MAX(T9:T24)</f>
        <v>92</v>
      </c>
      <c r="U26" s="152">
        <f>MAX(U9:U24)</f>
        <v>7.6033057851239674</v>
      </c>
    </row>
    <row r="27" spans="2:93" ht="24.95" customHeight="1" x14ac:dyDescent="0.2"/>
    <row r="28" spans="2:93" ht="24.95" customHeight="1" x14ac:dyDescent="0.2"/>
    <row r="29" spans="2:93" ht="24.95" customHeight="1" x14ac:dyDescent="0.2"/>
    <row r="30" spans="2:93" ht="24.95" customHeight="1" x14ac:dyDescent="0.2"/>
    <row r="31" spans="2:93" ht="24.95" customHeight="1" x14ac:dyDescent="0.2"/>
    <row r="32" spans="2:93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24.95" customHeight="1" x14ac:dyDescent="0.2"/>
    <row r="48" ht="24.95" customHeight="1" x14ac:dyDescent="0.2"/>
    <row r="49" ht="24.95" customHeight="1" x14ac:dyDescent="0.2"/>
    <row r="50" ht="24.95" customHeight="1" x14ac:dyDescent="0.2"/>
    <row r="51" ht="24.95" customHeight="1" x14ac:dyDescent="0.2"/>
    <row r="52" ht="24.95" customHeight="1" x14ac:dyDescent="0.2"/>
    <row r="53" ht="24.95" customHeight="1" x14ac:dyDescent="0.2"/>
    <row r="54" ht="24.95" customHeight="1" x14ac:dyDescent="0.2"/>
    <row r="55" ht="24.95" customHeight="1" x14ac:dyDescent="0.2"/>
    <row r="56" ht="24.95" customHeight="1" x14ac:dyDescent="0.2"/>
    <row r="57" ht="24.95" customHeight="1" x14ac:dyDescent="0.2"/>
    <row r="58" ht="24.95" customHeight="1" x14ac:dyDescent="0.2"/>
    <row r="59" ht="24.95" customHeight="1" x14ac:dyDescent="0.2"/>
    <row r="60" ht="24.95" customHeight="1" x14ac:dyDescent="0.2"/>
    <row r="61" ht="24.95" customHeight="1" x14ac:dyDescent="0.2"/>
    <row r="62" ht="24.95" customHeight="1" x14ac:dyDescent="0.2"/>
    <row r="63" ht="24.95" customHeight="1" x14ac:dyDescent="0.2"/>
    <row r="64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  <row r="119" ht="24.95" customHeight="1" x14ac:dyDescent="0.2"/>
    <row r="120" ht="24.95" customHeight="1" x14ac:dyDescent="0.2"/>
    <row r="121" ht="24.95" customHeight="1" x14ac:dyDescent="0.2"/>
    <row r="122" ht="24.95" customHeight="1" x14ac:dyDescent="0.2"/>
    <row r="123" ht="24.95" customHeight="1" x14ac:dyDescent="0.2"/>
    <row r="124" ht="24.95" customHeight="1" x14ac:dyDescent="0.2"/>
    <row r="125" ht="24.95" customHeight="1" x14ac:dyDescent="0.2"/>
    <row r="126" ht="24.95" customHeight="1" x14ac:dyDescent="0.2"/>
    <row r="127" ht="24.95" customHeight="1" x14ac:dyDescent="0.2"/>
    <row r="128" ht="24.95" customHeight="1" x14ac:dyDescent="0.2"/>
    <row r="129" ht="24.95" customHeight="1" x14ac:dyDescent="0.2"/>
    <row r="130" ht="24.95" customHeight="1" x14ac:dyDescent="0.2"/>
    <row r="131" ht="24.95" customHeight="1" x14ac:dyDescent="0.2"/>
    <row r="132" ht="24.95" customHeight="1" x14ac:dyDescent="0.2"/>
    <row r="133" ht="24.95" customHeight="1" x14ac:dyDescent="0.2"/>
    <row r="134" ht="24.95" customHeight="1" x14ac:dyDescent="0.2"/>
    <row r="135" ht="24.95" customHeight="1" x14ac:dyDescent="0.2"/>
    <row r="136" ht="24.95" customHeight="1" x14ac:dyDescent="0.2"/>
    <row r="137" ht="24.95" customHeight="1" x14ac:dyDescent="0.2"/>
    <row r="138" ht="24.95" customHeight="1" x14ac:dyDescent="0.2"/>
    <row r="139" ht="24.95" customHeight="1" x14ac:dyDescent="0.2"/>
    <row r="140" ht="24.95" customHeight="1" x14ac:dyDescent="0.2"/>
    <row r="141" ht="24.95" customHeight="1" x14ac:dyDescent="0.2"/>
    <row r="142" ht="24.95" customHeight="1" x14ac:dyDescent="0.2"/>
    <row r="143" ht="24.95" customHeight="1" x14ac:dyDescent="0.2"/>
    <row r="144" ht="24.95" customHeight="1" x14ac:dyDescent="0.2"/>
    <row r="145" ht="24.95" customHeight="1" x14ac:dyDescent="0.2"/>
    <row r="146" ht="24.95" customHeight="1" x14ac:dyDescent="0.2"/>
    <row r="147" ht="24.95" customHeight="1" x14ac:dyDescent="0.2"/>
    <row r="148" ht="24.95" customHeight="1" x14ac:dyDescent="0.2"/>
    <row r="149" ht="24.95" customHeight="1" x14ac:dyDescent="0.2"/>
    <row r="150" ht="24.95" customHeight="1" x14ac:dyDescent="0.2"/>
    <row r="151" ht="24.95" customHeight="1" x14ac:dyDescent="0.2"/>
    <row r="152" ht="24.95" customHeight="1" x14ac:dyDescent="0.2"/>
    <row r="153" ht="24.95" customHeight="1" x14ac:dyDescent="0.2"/>
    <row r="154" ht="24.95" customHeight="1" x14ac:dyDescent="0.2"/>
    <row r="155" ht="24.95" customHeight="1" x14ac:dyDescent="0.2"/>
    <row r="156" ht="24.95" customHeight="1" x14ac:dyDescent="0.2"/>
    <row r="157" ht="24.95" customHeight="1" x14ac:dyDescent="0.2"/>
    <row r="158" ht="24.95" customHeight="1" x14ac:dyDescent="0.2"/>
    <row r="159" ht="24.95" customHeight="1" x14ac:dyDescent="0.2"/>
    <row r="160" ht="24.95" customHeight="1" x14ac:dyDescent="0.2"/>
    <row r="161" ht="24.95" customHeight="1" x14ac:dyDescent="0.2"/>
    <row r="162" ht="24.95" customHeight="1" x14ac:dyDescent="0.2"/>
    <row r="163" ht="24.95" customHeight="1" x14ac:dyDescent="0.2"/>
    <row r="164" ht="24.95" customHeight="1" x14ac:dyDescent="0.2"/>
    <row r="165" ht="24.95" customHeight="1" x14ac:dyDescent="0.2"/>
    <row r="166" ht="24.95" customHeight="1" x14ac:dyDescent="0.2"/>
    <row r="167" ht="24.95" customHeight="1" x14ac:dyDescent="0.2"/>
    <row r="168" ht="24.95" customHeight="1" x14ac:dyDescent="0.2"/>
    <row r="169" ht="24.95" customHeight="1" x14ac:dyDescent="0.2"/>
    <row r="170" ht="24.95" customHeight="1" x14ac:dyDescent="0.2"/>
    <row r="171" ht="24.95" customHeight="1" x14ac:dyDescent="0.2"/>
    <row r="172" ht="24.95" customHeight="1" x14ac:dyDescent="0.2"/>
    <row r="173" ht="24.95" customHeight="1" x14ac:dyDescent="0.2"/>
    <row r="174" ht="24.95" customHeight="1" x14ac:dyDescent="0.2"/>
    <row r="175" ht="24.95" customHeight="1" x14ac:dyDescent="0.2"/>
    <row r="176" ht="24.95" customHeight="1" x14ac:dyDescent="0.2"/>
    <row r="177" ht="24.95" customHeight="1" x14ac:dyDescent="0.2"/>
    <row r="178" ht="24.95" customHeight="1" x14ac:dyDescent="0.2"/>
    <row r="179" ht="24.95" customHeight="1" x14ac:dyDescent="0.2"/>
    <row r="180" ht="24.95" customHeight="1" x14ac:dyDescent="0.2"/>
    <row r="181" ht="24.95" customHeight="1" x14ac:dyDescent="0.2"/>
    <row r="182" ht="24.95" customHeight="1" x14ac:dyDescent="0.2"/>
    <row r="183" ht="24.95" customHeight="1" x14ac:dyDescent="0.2"/>
    <row r="184" ht="24.95" customHeight="1" x14ac:dyDescent="0.2"/>
    <row r="185" ht="24.95" customHeight="1" x14ac:dyDescent="0.2"/>
    <row r="186" ht="24.95" customHeight="1" x14ac:dyDescent="0.2"/>
    <row r="187" ht="24.95" customHeight="1" x14ac:dyDescent="0.2"/>
    <row r="188" ht="24.95" customHeight="1" x14ac:dyDescent="0.2"/>
    <row r="189" ht="24.95" customHeight="1" x14ac:dyDescent="0.2"/>
    <row r="190" ht="24.95" customHeight="1" x14ac:dyDescent="0.2"/>
    <row r="191" ht="24.95" customHeight="1" x14ac:dyDescent="0.2"/>
    <row r="192" ht="24.95" customHeight="1" x14ac:dyDescent="0.2"/>
    <row r="193" ht="24.95" customHeight="1" x14ac:dyDescent="0.2"/>
    <row r="194" ht="24.95" customHeight="1" x14ac:dyDescent="0.2"/>
    <row r="195" ht="24.95" customHeight="1" x14ac:dyDescent="0.2"/>
    <row r="196" ht="24.95" customHeight="1" x14ac:dyDescent="0.2"/>
    <row r="197" ht="24.95" customHeight="1" x14ac:dyDescent="0.2"/>
    <row r="198" ht="24.95" customHeight="1" x14ac:dyDescent="0.2"/>
    <row r="199" ht="24.95" customHeight="1" x14ac:dyDescent="0.2"/>
    <row r="200" ht="24.95" customHeight="1" x14ac:dyDescent="0.2"/>
    <row r="201" ht="24.95" customHeight="1" x14ac:dyDescent="0.2"/>
    <row r="202" ht="24.95" customHeight="1" x14ac:dyDescent="0.2"/>
    <row r="203" ht="24.95" customHeight="1" x14ac:dyDescent="0.2"/>
    <row r="204" ht="24.95" customHeight="1" x14ac:dyDescent="0.2"/>
    <row r="205" ht="24.95" customHeight="1" x14ac:dyDescent="0.2"/>
    <row r="206" ht="24.95" customHeight="1" x14ac:dyDescent="0.2"/>
    <row r="207" ht="24.95" customHeight="1" x14ac:dyDescent="0.2"/>
    <row r="208" ht="24.95" customHeight="1" x14ac:dyDescent="0.2"/>
    <row r="209" ht="24.95" customHeight="1" x14ac:dyDescent="0.2"/>
    <row r="210" ht="24.95" customHeight="1" x14ac:dyDescent="0.2"/>
    <row r="211" ht="24.95" customHeight="1" x14ac:dyDescent="0.2"/>
    <row r="212" ht="24.95" customHeight="1" x14ac:dyDescent="0.2"/>
    <row r="213" ht="24.95" customHeight="1" x14ac:dyDescent="0.2"/>
    <row r="214" ht="24.95" customHeight="1" x14ac:dyDescent="0.2"/>
    <row r="215" ht="24.95" customHeight="1" x14ac:dyDescent="0.2"/>
    <row r="216" ht="24.95" customHeight="1" x14ac:dyDescent="0.2"/>
    <row r="217" ht="24.95" customHeight="1" x14ac:dyDescent="0.2"/>
    <row r="218" ht="24.95" customHeight="1" x14ac:dyDescent="0.2"/>
    <row r="219" ht="24.95" customHeight="1" x14ac:dyDescent="0.2"/>
    <row r="220" ht="24.95" customHeight="1" x14ac:dyDescent="0.2"/>
    <row r="221" ht="24.95" customHeight="1" x14ac:dyDescent="0.2"/>
    <row r="222" ht="24.95" customHeight="1" x14ac:dyDescent="0.2"/>
    <row r="223" ht="24.95" customHeight="1" x14ac:dyDescent="0.2"/>
    <row r="224" ht="24.95" customHeight="1" x14ac:dyDescent="0.2"/>
    <row r="225" ht="24.95" customHeight="1" x14ac:dyDescent="0.2"/>
    <row r="226" ht="24.95" customHeight="1" x14ac:dyDescent="0.2"/>
    <row r="227" ht="24.95" customHeight="1" x14ac:dyDescent="0.2"/>
    <row r="228" ht="24.95" customHeight="1" x14ac:dyDescent="0.2"/>
    <row r="229" ht="24.95" customHeight="1" x14ac:dyDescent="0.2"/>
    <row r="230" ht="24.95" customHeight="1" x14ac:dyDescent="0.2"/>
    <row r="231" ht="24.95" customHeight="1" x14ac:dyDescent="0.2"/>
    <row r="232" ht="24.95" customHeight="1" x14ac:dyDescent="0.2"/>
    <row r="233" ht="24.95" customHeight="1" x14ac:dyDescent="0.2"/>
    <row r="234" ht="24.95" customHeight="1" x14ac:dyDescent="0.2"/>
    <row r="235" ht="24.95" customHeight="1" x14ac:dyDescent="0.2"/>
    <row r="236" ht="24.95" customHeight="1" x14ac:dyDescent="0.2"/>
    <row r="237" ht="24.95" customHeight="1" x14ac:dyDescent="0.2"/>
    <row r="238" ht="24.95" customHeight="1" x14ac:dyDescent="0.2"/>
    <row r="239" ht="24.95" customHeight="1" x14ac:dyDescent="0.2"/>
    <row r="240" ht="24.95" customHeight="1" x14ac:dyDescent="0.2"/>
    <row r="241" ht="24.95" customHeight="1" x14ac:dyDescent="0.2"/>
    <row r="242" ht="24.95" customHeight="1" x14ac:dyDescent="0.2"/>
    <row r="243" ht="24.95" customHeight="1" x14ac:dyDescent="0.2"/>
    <row r="244" ht="24.95" customHeight="1" x14ac:dyDescent="0.2"/>
    <row r="245" ht="24.95" customHeight="1" x14ac:dyDescent="0.2"/>
    <row r="246" ht="24.95" customHeight="1" x14ac:dyDescent="0.2"/>
    <row r="247" ht="24.95" customHeight="1" x14ac:dyDescent="0.2"/>
    <row r="248" ht="24.95" customHeight="1" x14ac:dyDescent="0.2"/>
    <row r="249" ht="24.95" customHeight="1" x14ac:dyDescent="0.2"/>
    <row r="250" ht="24.95" customHeight="1" x14ac:dyDescent="0.2"/>
    <row r="251" ht="24.95" customHeight="1" x14ac:dyDescent="0.2"/>
    <row r="252" ht="24.95" customHeight="1" x14ac:dyDescent="0.2"/>
    <row r="253" ht="24.95" customHeight="1" x14ac:dyDescent="0.2"/>
    <row r="254" ht="24.95" customHeight="1" x14ac:dyDescent="0.2"/>
    <row r="255" ht="24.95" customHeight="1" x14ac:dyDescent="0.2"/>
    <row r="256" ht="24.95" customHeight="1" x14ac:dyDescent="0.2"/>
    <row r="257" ht="24.95" customHeight="1" x14ac:dyDescent="0.2"/>
    <row r="258" ht="24.95" customHeight="1" x14ac:dyDescent="0.2"/>
    <row r="259" ht="24.95" customHeight="1" x14ac:dyDescent="0.2"/>
    <row r="260" ht="24.95" customHeight="1" x14ac:dyDescent="0.2"/>
    <row r="261" ht="24.95" customHeight="1" x14ac:dyDescent="0.2"/>
    <row r="262" ht="24.95" customHeight="1" x14ac:dyDescent="0.2"/>
    <row r="263" ht="24.95" customHeight="1" x14ac:dyDescent="0.2"/>
    <row r="264" ht="24.95" customHeight="1" x14ac:dyDescent="0.2"/>
    <row r="265" ht="24.95" customHeight="1" x14ac:dyDescent="0.2"/>
    <row r="266" ht="24.95" customHeight="1" x14ac:dyDescent="0.2"/>
    <row r="267" ht="24.95" customHeight="1" x14ac:dyDescent="0.2"/>
    <row r="268" ht="24.95" customHeight="1" x14ac:dyDescent="0.2"/>
    <row r="269" ht="24.95" customHeight="1" x14ac:dyDescent="0.2"/>
    <row r="270" ht="24.95" customHeight="1" x14ac:dyDescent="0.2"/>
    <row r="271" ht="24.95" customHeight="1" x14ac:dyDescent="0.2"/>
    <row r="272" ht="24.95" customHeight="1" x14ac:dyDescent="0.2"/>
    <row r="273" ht="24.95" customHeight="1" x14ac:dyDescent="0.2"/>
    <row r="274" ht="24.95" customHeight="1" x14ac:dyDescent="0.2"/>
    <row r="275" ht="24.95" customHeight="1" x14ac:dyDescent="0.2"/>
    <row r="276" ht="24.95" customHeight="1" x14ac:dyDescent="0.2"/>
    <row r="277" ht="24.95" customHeight="1" x14ac:dyDescent="0.2"/>
    <row r="278" ht="24.95" customHeight="1" x14ac:dyDescent="0.2"/>
    <row r="279" ht="24.95" customHeight="1" x14ac:dyDescent="0.2"/>
    <row r="280" ht="24.95" customHeight="1" x14ac:dyDescent="0.2"/>
    <row r="281" ht="24.95" customHeight="1" x14ac:dyDescent="0.2"/>
    <row r="282" ht="24.95" customHeight="1" x14ac:dyDescent="0.2"/>
    <row r="283" ht="24.95" customHeight="1" x14ac:dyDescent="0.2"/>
    <row r="284" ht="24.95" customHeight="1" x14ac:dyDescent="0.2"/>
    <row r="285" ht="24.95" customHeight="1" x14ac:dyDescent="0.2"/>
    <row r="286" ht="24.95" customHeight="1" x14ac:dyDescent="0.2"/>
    <row r="287" ht="24.95" customHeight="1" x14ac:dyDescent="0.2"/>
    <row r="288" ht="24.95" customHeight="1" x14ac:dyDescent="0.2"/>
    <row r="289" ht="24.95" customHeight="1" x14ac:dyDescent="0.2"/>
    <row r="290" ht="24.95" customHeight="1" x14ac:dyDescent="0.2"/>
    <row r="291" ht="24.95" customHeight="1" x14ac:dyDescent="0.2"/>
    <row r="292" ht="24.95" customHeight="1" x14ac:dyDescent="0.2"/>
    <row r="293" ht="24.95" customHeight="1" x14ac:dyDescent="0.2"/>
    <row r="294" ht="24.95" customHeight="1" x14ac:dyDescent="0.2"/>
    <row r="295" ht="24.95" customHeight="1" x14ac:dyDescent="0.2"/>
    <row r="296" ht="24.95" customHeight="1" x14ac:dyDescent="0.2"/>
    <row r="297" ht="24.95" customHeight="1" x14ac:dyDescent="0.2"/>
    <row r="298" ht="24.95" customHeight="1" x14ac:dyDescent="0.2"/>
    <row r="299" ht="24.95" customHeight="1" x14ac:dyDescent="0.2"/>
    <row r="300" ht="24.95" customHeight="1" x14ac:dyDescent="0.2"/>
    <row r="301" ht="24.95" customHeight="1" x14ac:dyDescent="0.2"/>
    <row r="302" ht="24.95" customHeight="1" x14ac:dyDescent="0.2"/>
    <row r="303" ht="24.95" customHeight="1" x14ac:dyDescent="0.2"/>
    <row r="304" ht="24.95" customHeight="1" x14ac:dyDescent="0.2"/>
    <row r="305" ht="24.95" customHeight="1" x14ac:dyDescent="0.2"/>
    <row r="306" ht="24.95" customHeight="1" x14ac:dyDescent="0.2"/>
    <row r="307" ht="24.95" customHeight="1" x14ac:dyDescent="0.2"/>
    <row r="308" ht="24.95" customHeight="1" x14ac:dyDescent="0.2"/>
    <row r="309" ht="24.95" customHeight="1" x14ac:dyDescent="0.2"/>
    <row r="310" ht="24.95" customHeight="1" x14ac:dyDescent="0.2"/>
    <row r="311" ht="24.95" customHeight="1" x14ac:dyDescent="0.2"/>
    <row r="312" ht="24.95" customHeight="1" x14ac:dyDescent="0.2"/>
  </sheetData>
  <mergeCells count="11">
    <mergeCell ref="L7:L8"/>
    <mergeCell ref="T6:U7"/>
    <mergeCell ref="K7:K8"/>
    <mergeCell ref="M7:M8"/>
    <mergeCell ref="P7:P8"/>
    <mergeCell ref="Q7:Q8"/>
    <mergeCell ref="B7:B8"/>
    <mergeCell ref="D7:D8"/>
    <mergeCell ref="G7:G8"/>
    <mergeCell ref="H7:H8"/>
    <mergeCell ref="C7:C8"/>
  </mergeCells>
  <phoneticPr fontId="14" type="noConversion"/>
  <conditionalFormatting sqref="S19:S24 J9:J24 S9:S17">
    <cfRule type="expression" dxfId="93" priority="53" stopIfTrue="1">
      <formula>SUM(BS9+BV9+BY9+CB9+CE9+CH9+CK9+CN9)=1</formula>
    </cfRule>
    <cfRule type="expression" dxfId="92" priority="54" stopIfTrue="1">
      <formula>SUM(BS9+BV9+BY9+CB9+CE9+CH9+CK9+CN9)=2</formula>
    </cfRule>
    <cfRule type="expression" dxfId="91" priority="55" stopIfTrue="1">
      <formula>SUM(BS9+BV9+BY9+CB9+CE9+CH9+CK9+CN9)=3</formula>
    </cfRule>
  </conditionalFormatting>
  <conditionalFormatting sqref="J9:J23 S19:S24 S9:S17">
    <cfRule type="expression" dxfId="90" priority="56" stopIfTrue="1">
      <formula>SUM(BK9+BN9+BQ9+BT9+BW9+BZ9+CC9+CF9)=1</formula>
    </cfRule>
    <cfRule type="expression" dxfId="89" priority="57" stopIfTrue="1">
      <formula>SUM(BK9+BN9+BQ9+BT9+BW9+BZ9+CC9+CF9)=2</formula>
    </cfRule>
    <cfRule type="expression" dxfId="88" priority="58" stopIfTrue="1">
      <formula>SUM(BK9+BN9+BQ9+BT9+BW9+BZ9+CC9+CF9)=3</formula>
    </cfRule>
  </conditionalFormatting>
  <conditionalFormatting sqref="CN10:CO24 CK10:CL24 CH10:CI24 CE10:CF24 CB10:CC24 BY10:BZ24 BV10:BW24 X9:AK24 BK9:BQ24 AV9:BI24 BS10:BT24 AM9:AS24">
    <cfRule type="cellIs" dxfId="87" priority="59" stopIfTrue="1" operator="greaterThan">
      <formula>0</formula>
    </cfRule>
  </conditionalFormatting>
  <conditionalFormatting sqref="J19">
    <cfRule type="expression" dxfId="86" priority="41" stopIfTrue="1">
      <formula>SUM(BK19+BN19+BQ19+BT19+BW19+BZ19+CC19+CF19)=1</formula>
    </cfRule>
    <cfRule type="expression" dxfId="85" priority="42" stopIfTrue="1">
      <formula>SUM(BK19+BN19+BQ19+BT19+BW19+BZ19+CC19+CF19)=2</formula>
    </cfRule>
    <cfRule type="expression" dxfId="84" priority="43" stopIfTrue="1">
      <formula>SUM(BK19+BN19+BQ19+BT19+BW19+BZ19+CC19+CF19)=3</formula>
    </cfRule>
  </conditionalFormatting>
  <conditionalFormatting sqref="J20">
    <cfRule type="expression" dxfId="83" priority="38" stopIfTrue="1">
      <formula>SUM(BK20+BN20+BQ20+BT20+BW20+BZ20+CC20+CF20)=1</formula>
    </cfRule>
    <cfRule type="expression" dxfId="82" priority="39" stopIfTrue="1">
      <formula>SUM(BK20+BN20+BQ20+BT20+BW20+BZ20+CC20+CF20)=2</formula>
    </cfRule>
    <cfRule type="expression" dxfId="81" priority="40" stopIfTrue="1">
      <formula>SUM(BK20+BN20+BQ20+BT20+BW20+BZ20+CC20+CF20)=3</formula>
    </cfRule>
  </conditionalFormatting>
  <conditionalFormatting sqref="J21">
    <cfRule type="expression" dxfId="80" priority="35" stopIfTrue="1">
      <formula>SUM(BK21+BN21+BQ21+BT21+BW21+BZ21+CC21+CF21)=1</formula>
    </cfRule>
    <cfRule type="expression" dxfId="79" priority="36" stopIfTrue="1">
      <formula>SUM(BK21+BN21+BQ21+BT21+BW21+BZ21+CC21+CF21)=2</formula>
    </cfRule>
    <cfRule type="expression" dxfId="78" priority="37" stopIfTrue="1">
      <formula>SUM(BK21+BN21+BQ21+BT21+BW21+BZ21+CC21+CF21)=3</formula>
    </cfRule>
  </conditionalFormatting>
  <conditionalFormatting sqref="J24">
    <cfRule type="expression" dxfId="77" priority="32" stopIfTrue="1">
      <formula>SUM(BK24+BN24+BQ24+BT24+BW24+BZ24+CC24+CF24)=1</formula>
    </cfRule>
    <cfRule type="expression" dxfId="76" priority="33" stopIfTrue="1">
      <formula>SUM(BK24+BN24+BQ24+BT24+BW24+BZ24+CC24+CF24)=2</formula>
    </cfRule>
    <cfRule type="expression" dxfId="75" priority="34" stopIfTrue="1">
      <formula>SUM(BK24+BN24+BQ24+BT24+BW24+BZ24+CC24+CF24)=3</formula>
    </cfRule>
  </conditionalFormatting>
  <conditionalFormatting sqref="S9">
    <cfRule type="expression" dxfId="74" priority="29" stopIfTrue="1">
      <formula>SUM(CB9+CE9+CH9+CK9+CN9+CQ9+CT9+CW9)=1</formula>
    </cfRule>
    <cfRule type="expression" dxfId="73" priority="30" stopIfTrue="1">
      <formula>SUM(CB9+CE9+CH9+CK9+CN9+CQ9+CT9+CW9)=2</formula>
    </cfRule>
    <cfRule type="expression" dxfId="72" priority="31" stopIfTrue="1">
      <formula>SUM(CB9+CE9+CH9+CK9+CN9+CQ9+CT9+CW9)=3</formula>
    </cfRule>
  </conditionalFormatting>
  <conditionalFormatting sqref="S10">
    <cfRule type="expression" dxfId="71" priority="26" stopIfTrue="1">
      <formula>SUM(CB10+CE10+CH10+CK10+CN10+CQ10+CT10+CW10)=1</formula>
    </cfRule>
    <cfRule type="expression" dxfId="70" priority="27" stopIfTrue="1">
      <formula>SUM(CB10+CE10+CH10+CK10+CN10+CQ10+CT10+CW10)=2</formula>
    </cfRule>
    <cfRule type="expression" dxfId="69" priority="28" stopIfTrue="1">
      <formula>SUM(CB10+CE10+CH10+CK10+CN10+CQ10+CT10+CW10)=3</formula>
    </cfRule>
  </conditionalFormatting>
  <conditionalFormatting sqref="S11">
    <cfRule type="expression" dxfId="68" priority="23" stopIfTrue="1">
      <formula>SUM(CB11+CE11+CH11+CK11+CN11+CQ11+CT11+CW11)=1</formula>
    </cfRule>
    <cfRule type="expression" dxfId="67" priority="24" stopIfTrue="1">
      <formula>SUM(CB11+CE11+CH11+CK11+CN11+CQ11+CT11+CW11)=2</formula>
    </cfRule>
    <cfRule type="expression" dxfId="66" priority="25" stopIfTrue="1">
      <formula>SUM(CB11+CE11+CH11+CK11+CN11+CQ11+CT11+CW11)=3</formula>
    </cfRule>
  </conditionalFormatting>
  <conditionalFormatting sqref="S18">
    <cfRule type="expression" dxfId="65" priority="14" stopIfTrue="1">
      <formula>SUM(CB18+CE18+CH18+CK18+CN18+CQ18+CT18+CW18)=1</formula>
    </cfRule>
    <cfRule type="expression" dxfId="64" priority="15" stopIfTrue="1">
      <formula>SUM(CB18+CE18+CH18+CK18+CN18+CQ18+CT18+CW18)=2</formula>
    </cfRule>
    <cfRule type="expression" dxfId="63" priority="16" stopIfTrue="1">
      <formula>SUM(CB18+CE18+CH18+CK18+CN18+CQ18+CT18+CW18)=3</formula>
    </cfRule>
  </conditionalFormatting>
  <conditionalFormatting sqref="S18">
    <cfRule type="expression" dxfId="62" priority="17" stopIfTrue="1">
      <formula>SUM(BT18+BW18+BZ18+CC18+CF18+CI18+CL18+CO18)=1</formula>
    </cfRule>
    <cfRule type="expression" dxfId="61" priority="18" stopIfTrue="1">
      <formula>SUM(BT18+BW18+BZ18+CC18+CF18+CI18+CL18+CO18)=2</formula>
    </cfRule>
    <cfRule type="expression" dxfId="60" priority="19" stopIfTrue="1">
      <formula>SUM(BT18+BW18+BZ18+CC18+CF18+CI18+CL18+CO18)=3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scale="83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4">
    <tabColor rgb="FF99CCFF"/>
  </sheetPr>
  <dimension ref="A1:CO316"/>
  <sheetViews>
    <sheetView topLeftCell="B2" workbookViewId="0">
      <pane xSplit="1" ySplit="7" topLeftCell="C9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9.140625" style="1"/>
    <col min="2" max="3" width="6.7109375" style="1" customWidth="1"/>
    <col min="4" max="4" width="18.7109375" style="1" customWidth="1"/>
    <col min="5" max="6" width="7.7109375" style="1" customWidth="1"/>
    <col min="7" max="8" width="5.7109375" style="1" customWidth="1"/>
    <col min="9" max="9" width="15.7109375" style="1" customWidth="1"/>
    <col min="10" max="10" width="5.7109375" style="1" customWidth="1"/>
    <col min="11" max="12" width="6.7109375" style="1" customWidth="1"/>
    <col min="13" max="13" width="18.7109375" style="1" customWidth="1"/>
    <col min="14" max="15" width="7.7109375" style="1" customWidth="1"/>
    <col min="16" max="17" width="5.7109375" style="1" customWidth="1"/>
    <col min="18" max="18" width="15.7109375" style="1" customWidth="1"/>
    <col min="19" max="19" width="5.7109375" style="1" customWidth="1"/>
    <col min="20" max="20" width="6.7109375" style="1" customWidth="1"/>
    <col min="21" max="21" width="5.7109375" style="1" customWidth="1"/>
    <col min="22" max="22" width="10.140625" style="1" bestFit="1" customWidth="1"/>
    <col min="23" max="23" width="9.140625" style="1"/>
    <col min="24" max="37" width="7.28515625" style="1" customWidth="1"/>
    <col min="38" max="38" width="1.7109375" style="1" customWidth="1"/>
    <col min="39" max="45" width="7.28515625" style="1" customWidth="1"/>
    <col min="46" max="47" width="9.140625" style="1"/>
    <col min="48" max="61" width="7.28515625" style="1" customWidth="1"/>
    <col min="62" max="62" width="1.7109375" style="1" customWidth="1"/>
    <col min="63" max="69" width="7.28515625" style="1" customWidth="1"/>
    <col min="70" max="70" width="9.140625" style="1"/>
    <col min="71" max="72" width="7.28515625" style="1" customWidth="1"/>
    <col min="73" max="73" width="9.140625" style="1"/>
    <col min="74" max="75" width="7.28515625" style="1" customWidth="1"/>
    <col min="76" max="76" width="9.140625" style="1"/>
    <col min="77" max="78" width="7.28515625" style="1" customWidth="1"/>
    <col min="79" max="79" width="9.140625" style="1"/>
    <col min="80" max="81" width="7.28515625" style="1" customWidth="1"/>
    <col min="82" max="82" width="9.140625" style="1"/>
    <col min="83" max="84" width="7.28515625" style="1" customWidth="1"/>
    <col min="85" max="85" width="9.140625" style="1"/>
    <col min="86" max="87" width="7.28515625" style="1" customWidth="1"/>
    <col min="88" max="88" width="9.140625" style="1"/>
    <col min="89" max="90" width="7.28515625" style="1" customWidth="1"/>
    <col min="91" max="91" width="9.140625" style="1"/>
    <col min="92" max="93" width="7.28515625" style="1" customWidth="1"/>
    <col min="94" max="16384" width="9.140625" style="1"/>
  </cols>
  <sheetData>
    <row r="1" spans="1:93" x14ac:dyDescent="0.2">
      <c r="AK1" s="2">
        <v>26</v>
      </c>
    </row>
    <row r="2" spans="1:93" x14ac:dyDescent="0.2">
      <c r="A2" s="1">
        <f>'9-P'!A2+1</f>
        <v>13</v>
      </c>
      <c r="U2" s="3" t="str">
        <f>(MID("TABELA",1,6))&amp;" "&amp;(A2)</f>
        <v>TABELA 13</v>
      </c>
      <c r="AS2" s="3"/>
      <c r="BQ2" s="3"/>
    </row>
    <row r="3" spans="1:93" ht="20.25" thickBot="1" x14ac:dyDescent="0.3">
      <c r="B3" s="410" t="s">
        <v>91</v>
      </c>
      <c r="C3" s="215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  <c r="S3" s="5"/>
      <c r="T3" s="4"/>
      <c r="U3" s="4"/>
      <c r="X3" s="135" t="s">
        <v>0</v>
      </c>
      <c r="Y3" s="6"/>
      <c r="Z3" s="7"/>
      <c r="AA3" s="7"/>
      <c r="AB3" s="7"/>
      <c r="AC3" s="7"/>
      <c r="AD3" s="7"/>
      <c r="AE3" s="8"/>
      <c r="AF3" s="7"/>
      <c r="AG3" s="7"/>
      <c r="AH3" s="7"/>
      <c r="AI3" s="7"/>
      <c r="AJ3" s="9"/>
      <c r="AK3" s="10"/>
      <c r="AL3" s="9"/>
      <c r="AM3" s="139">
        <f>IF(G4&gt;0,E4&amp;", "&amp;F4&amp;", "&amp;G4,IF(F4&gt;0,E4&amp;", "&amp;F4,E4))</f>
        <v>11</v>
      </c>
      <c r="AN3" s="136"/>
      <c r="AO3" s="137"/>
      <c r="AP3" s="137"/>
      <c r="AQ3" s="137"/>
      <c r="AR3" s="137"/>
      <c r="AS3" s="138" t="str">
        <f>T($K4)</f>
        <v xml:space="preserve"> Rozkład: powszedni</v>
      </c>
      <c r="AV3" s="135" t="s">
        <v>31</v>
      </c>
      <c r="AW3" s="6"/>
      <c r="AX3" s="7"/>
      <c r="AY3" s="7"/>
      <c r="AZ3" s="7"/>
      <c r="BA3" s="7"/>
      <c r="BB3" s="7"/>
      <c r="BC3" s="8"/>
      <c r="BD3" s="7"/>
      <c r="BE3" s="7"/>
      <c r="BF3" s="7"/>
      <c r="BG3" s="7"/>
      <c r="BH3" s="9"/>
      <c r="BI3" s="10"/>
      <c r="BJ3" s="9"/>
      <c r="BK3" s="139">
        <f>IF(G4&gt;0,E4&amp;", "&amp;F4&amp;", "&amp;G4,IF(F4&gt;0,E4&amp;", "&amp;F4,E4))</f>
        <v>11</v>
      </c>
      <c r="BL3" s="136"/>
      <c r="BM3" s="137"/>
      <c r="BN3" s="137"/>
      <c r="BO3" s="137"/>
      <c r="BP3" s="137"/>
      <c r="BQ3" s="138" t="str">
        <f>T($K4)</f>
        <v xml:space="preserve"> Rozkład: powszedni</v>
      </c>
    </row>
    <row r="4" spans="1:93" ht="18.75" thickBot="1" x14ac:dyDescent="0.25">
      <c r="B4" s="11" t="s">
        <v>28</v>
      </c>
      <c r="C4" s="225"/>
      <c r="D4" s="12"/>
      <c r="E4" s="154">
        <v>11</v>
      </c>
      <c r="F4" s="12"/>
      <c r="G4" s="12"/>
      <c r="H4" s="12"/>
      <c r="I4" s="12"/>
      <c r="J4" s="13"/>
      <c r="K4" s="14" t="s">
        <v>1</v>
      </c>
      <c r="L4" s="229"/>
      <c r="M4" s="12"/>
      <c r="N4" s="12"/>
      <c r="O4" s="12"/>
      <c r="P4" s="12"/>
      <c r="Q4" s="12"/>
      <c r="R4" s="12"/>
      <c r="S4" s="12"/>
      <c r="T4" s="12"/>
      <c r="U4" s="15"/>
      <c r="X4" s="16" t="s">
        <v>2</v>
      </c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8"/>
      <c r="AM4" s="19" t="s">
        <v>27</v>
      </c>
      <c r="AN4" s="20"/>
      <c r="AO4" s="20"/>
      <c r="AP4" s="20"/>
      <c r="AQ4" s="20"/>
      <c r="AR4" s="20"/>
      <c r="AS4" s="21"/>
      <c r="AV4" s="155" t="s">
        <v>2</v>
      </c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7"/>
      <c r="BK4" s="158" t="s">
        <v>27</v>
      </c>
      <c r="BL4" s="159"/>
      <c r="BM4" s="159"/>
      <c r="BN4" s="159"/>
      <c r="BO4" s="159"/>
      <c r="BP4" s="159"/>
      <c r="BQ4" s="160"/>
    </row>
    <row r="5" spans="1:93" ht="12.75" customHeight="1" x14ac:dyDescent="0.2">
      <c r="B5" s="429" t="s">
        <v>253</v>
      </c>
      <c r="C5" s="23"/>
      <c r="D5" s="23"/>
      <c r="E5" s="23"/>
      <c r="F5" s="23"/>
      <c r="G5" s="23"/>
      <c r="H5" s="23"/>
      <c r="I5" s="23"/>
      <c r="J5" s="23"/>
      <c r="K5" s="430" t="s">
        <v>254</v>
      </c>
      <c r="L5" s="23"/>
      <c r="M5" s="23"/>
      <c r="N5" s="23"/>
      <c r="O5" s="23"/>
      <c r="P5" s="23"/>
      <c r="Q5" s="23"/>
      <c r="R5" s="23"/>
      <c r="S5" s="25"/>
      <c r="T5" s="145" t="s">
        <v>3</v>
      </c>
      <c r="U5" s="146"/>
      <c r="X5" s="26" t="s">
        <v>4</v>
      </c>
      <c r="Y5" s="27" t="s">
        <v>4</v>
      </c>
      <c r="Z5" s="27" t="s">
        <v>4</v>
      </c>
      <c r="AA5" s="28" t="s">
        <v>4</v>
      </c>
      <c r="AB5" s="28" t="s">
        <v>4</v>
      </c>
      <c r="AC5" s="27" t="s">
        <v>4</v>
      </c>
      <c r="AD5" s="27" t="s">
        <v>4</v>
      </c>
      <c r="AE5" s="28" t="s">
        <v>4</v>
      </c>
      <c r="AF5" s="28" t="s">
        <v>4</v>
      </c>
      <c r="AG5" s="27" t="s">
        <v>4</v>
      </c>
      <c r="AH5" s="27" t="s">
        <v>4</v>
      </c>
      <c r="AI5" s="28" t="s">
        <v>4</v>
      </c>
      <c r="AJ5" s="28" t="s">
        <v>4</v>
      </c>
      <c r="AK5" s="29" t="s">
        <v>4</v>
      </c>
      <c r="AM5" s="30" t="s">
        <v>4</v>
      </c>
      <c r="AN5" s="31" t="s">
        <v>4</v>
      </c>
      <c r="AO5" s="32" t="s">
        <v>4</v>
      </c>
      <c r="AP5" s="31" t="s">
        <v>4</v>
      </c>
      <c r="AQ5" s="32" t="s">
        <v>4</v>
      </c>
      <c r="AR5" s="31" t="s">
        <v>4</v>
      </c>
      <c r="AS5" s="33" t="s">
        <v>4</v>
      </c>
      <c r="AV5" s="26" t="s">
        <v>4</v>
      </c>
      <c r="AW5" s="27" t="s">
        <v>4</v>
      </c>
      <c r="AX5" s="27" t="s">
        <v>4</v>
      </c>
      <c r="AY5" s="28" t="s">
        <v>4</v>
      </c>
      <c r="AZ5" s="28" t="s">
        <v>4</v>
      </c>
      <c r="BA5" s="27" t="s">
        <v>4</v>
      </c>
      <c r="BB5" s="27" t="s">
        <v>4</v>
      </c>
      <c r="BC5" s="28" t="s">
        <v>4</v>
      </c>
      <c r="BD5" s="28" t="s">
        <v>4</v>
      </c>
      <c r="BE5" s="27" t="s">
        <v>4</v>
      </c>
      <c r="BF5" s="27" t="s">
        <v>4</v>
      </c>
      <c r="BG5" s="28" t="s">
        <v>4</v>
      </c>
      <c r="BH5" s="28" t="s">
        <v>4</v>
      </c>
      <c r="BI5" s="29" t="s">
        <v>4</v>
      </c>
      <c r="BK5" s="30" t="s">
        <v>4</v>
      </c>
      <c r="BL5" s="31" t="s">
        <v>4</v>
      </c>
      <c r="BM5" s="32" t="s">
        <v>4</v>
      </c>
      <c r="BN5" s="31" t="s">
        <v>4</v>
      </c>
      <c r="BO5" s="32" t="s">
        <v>4</v>
      </c>
      <c r="BP5" s="31" t="s">
        <v>4</v>
      </c>
      <c r="BQ5" s="33" t="s">
        <v>4</v>
      </c>
    </row>
    <row r="6" spans="1:93" x14ac:dyDescent="0.2">
      <c r="B6" s="34" t="s">
        <v>5</v>
      </c>
      <c r="C6" s="226"/>
      <c r="D6" s="35"/>
      <c r="E6" s="35"/>
      <c r="F6" s="36"/>
      <c r="G6" s="37" t="s">
        <v>6</v>
      </c>
      <c r="H6" s="38"/>
      <c r="I6" s="39"/>
      <c r="J6" s="40"/>
      <c r="K6" s="41" t="s">
        <v>5</v>
      </c>
      <c r="L6" s="226"/>
      <c r="M6" s="35"/>
      <c r="N6" s="35"/>
      <c r="O6" s="36"/>
      <c r="P6" s="37" t="s">
        <v>6</v>
      </c>
      <c r="Q6" s="38"/>
      <c r="R6" s="39"/>
      <c r="S6" s="42"/>
      <c r="T6" s="458" t="s">
        <v>7</v>
      </c>
      <c r="U6" s="459"/>
      <c r="X6" s="43">
        <v>2.0099999999999998</v>
      </c>
      <c r="Y6" s="44">
        <v>5.01</v>
      </c>
      <c r="Z6" s="44">
        <v>6.31</v>
      </c>
      <c r="AA6" s="45">
        <v>8.01</v>
      </c>
      <c r="AB6" s="46">
        <v>9.31</v>
      </c>
      <c r="AC6" s="44">
        <v>11.01</v>
      </c>
      <c r="AD6" s="44">
        <v>12.31</v>
      </c>
      <c r="AE6" s="46">
        <v>14.01</v>
      </c>
      <c r="AF6" s="46">
        <v>15.31</v>
      </c>
      <c r="AG6" s="44">
        <v>17.010000000000002</v>
      </c>
      <c r="AH6" s="44">
        <v>18.309999999999999</v>
      </c>
      <c r="AI6" s="46">
        <v>20.010000000000002</v>
      </c>
      <c r="AJ6" s="46">
        <v>21.31</v>
      </c>
      <c r="AK6" s="47">
        <v>23.01</v>
      </c>
      <c r="AM6" s="48">
        <v>5.01</v>
      </c>
      <c r="AN6" s="49">
        <v>8.01</v>
      </c>
      <c r="AO6" s="50">
        <v>11.01</v>
      </c>
      <c r="AP6" s="49">
        <v>14.01</v>
      </c>
      <c r="AQ6" s="50">
        <v>17.010000000000002</v>
      </c>
      <c r="AR6" s="49">
        <v>20.010000000000002</v>
      </c>
      <c r="AS6" s="51">
        <v>23.01</v>
      </c>
      <c r="AV6" s="43">
        <v>2.0099999999999998</v>
      </c>
      <c r="AW6" s="44">
        <v>5.01</v>
      </c>
      <c r="AX6" s="44">
        <v>6.31</v>
      </c>
      <c r="AY6" s="45">
        <v>8.01</v>
      </c>
      <c r="AZ6" s="46">
        <v>9.31</v>
      </c>
      <c r="BA6" s="44">
        <v>11.01</v>
      </c>
      <c r="BB6" s="44">
        <v>12.31</v>
      </c>
      <c r="BC6" s="46">
        <v>14.01</v>
      </c>
      <c r="BD6" s="46">
        <v>15.31</v>
      </c>
      <c r="BE6" s="44">
        <v>17.010000000000002</v>
      </c>
      <c r="BF6" s="44">
        <v>18.309999999999999</v>
      </c>
      <c r="BG6" s="46">
        <v>20.010000000000002</v>
      </c>
      <c r="BH6" s="46">
        <v>21.31</v>
      </c>
      <c r="BI6" s="47">
        <v>23.01</v>
      </c>
      <c r="BK6" s="48">
        <v>5.01</v>
      </c>
      <c r="BL6" s="49">
        <v>8.01</v>
      </c>
      <c r="BM6" s="50">
        <v>11.01</v>
      </c>
      <c r="BN6" s="49">
        <v>14.01</v>
      </c>
      <c r="BO6" s="50">
        <v>17.010000000000002</v>
      </c>
      <c r="BP6" s="49">
        <v>20.010000000000002</v>
      </c>
      <c r="BQ6" s="51">
        <v>23.01</v>
      </c>
    </row>
    <row r="7" spans="1:93" ht="26.25" thickBot="1" x14ac:dyDescent="0.3">
      <c r="B7" s="452" t="s">
        <v>8</v>
      </c>
      <c r="C7" s="454" t="s">
        <v>48</v>
      </c>
      <c r="D7" s="454" t="s">
        <v>9</v>
      </c>
      <c r="E7" s="52" t="s">
        <v>10</v>
      </c>
      <c r="F7" s="53"/>
      <c r="G7" s="456" t="s">
        <v>11</v>
      </c>
      <c r="H7" s="456" t="s">
        <v>12</v>
      </c>
      <c r="I7" s="54" t="s">
        <v>13</v>
      </c>
      <c r="J7" s="55"/>
      <c r="K7" s="454" t="s">
        <v>8</v>
      </c>
      <c r="L7" s="454" t="s">
        <v>48</v>
      </c>
      <c r="M7" s="454" t="s">
        <v>9</v>
      </c>
      <c r="N7" s="52" t="s">
        <v>10</v>
      </c>
      <c r="O7" s="53"/>
      <c r="P7" s="456" t="s">
        <v>11</v>
      </c>
      <c r="Q7" s="456" t="s">
        <v>12</v>
      </c>
      <c r="R7" s="56" t="s">
        <v>14</v>
      </c>
      <c r="S7" s="57"/>
      <c r="T7" s="460"/>
      <c r="U7" s="461"/>
      <c r="X7" s="58" t="s">
        <v>15</v>
      </c>
      <c r="Y7" s="59" t="s">
        <v>15</v>
      </c>
      <c r="Z7" s="59" t="s">
        <v>15</v>
      </c>
      <c r="AA7" s="60" t="s">
        <v>15</v>
      </c>
      <c r="AB7" s="60" t="s">
        <v>15</v>
      </c>
      <c r="AC7" s="59" t="s">
        <v>15</v>
      </c>
      <c r="AD7" s="59" t="s">
        <v>15</v>
      </c>
      <c r="AE7" s="60" t="s">
        <v>15</v>
      </c>
      <c r="AF7" s="60" t="s">
        <v>15</v>
      </c>
      <c r="AG7" s="59" t="s">
        <v>15</v>
      </c>
      <c r="AH7" s="59" t="s">
        <v>15</v>
      </c>
      <c r="AI7" s="60" t="s">
        <v>15</v>
      </c>
      <c r="AJ7" s="60" t="s">
        <v>15</v>
      </c>
      <c r="AK7" s="61" t="s">
        <v>15</v>
      </c>
      <c r="AL7" s="62"/>
      <c r="AM7" s="63" t="s">
        <v>15</v>
      </c>
      <c r="AN7" s="64" t="s">
        <v>15</v>
      </c>
      <c r="AO7" s="65" t="s">
        <v>15</v>
      </c>
      <c r="AP7" s="64" t="s">
        <v>15</v>
      </c>
      <c r="AQ7" s="65" t="s">
        <v>15</v>
      </c>
      <c r="AR7" s="64" t="s">
        <v>15</v>
      </c>
      <c r="AS7" s="66" t="s">
        <v>15</v>
      </c>
      <c r="AV7" s="58" t="s">
        <v>15</v>
      </c>
      <c r="AW7" s="59" t="s">
        <v>15</v>
      </c>
      <c r="AX7" s="59" t="s">
        <v>15</v>
      </c>
      <c r="AY7" s="60" t="s">
        <v>15</v>
      </c>
      <c r="AZ7" s="60" t="s">
        <v>15</v>
      </c>
      <c r="BA7" s="59" t="s">
        <v>15</v>
      </c>
      <c r="BB7" s="59" t="s">
        <v>15</v>
      </c>
      <c r="BC7" s="60" t="s">
        <v>15</v>
      </c>
      <c r="BD7" s="60" t="s">
        <v>15</v>
      </c>
      <c r="BE7" s="59" t="s">
        <v>15</v>
      </c>
      <c r="BF7" s="59" t="s">
        <v>15</v>
      </c>
      <c r="BG7" s="60" t="s">
        <v>15</v>
      </c>
      <c r="BH7" s="60" t="s">
        <v>15</v>
      </c>
      <c r="BI7" s="61" t="s">
        <v>15</v>
      </c>
      <c r="BJ7" s="62"/>
      <c r="BK7" s="63" t="s">
        <v>15</v>
      </c>
      <c r="BL7" s="64" t="s">
        <v>15</v>
      </c>
      <c r="BM7" s="65" t="s">
        <v>15</v>
      </c>
      <c r="BN7" s="64" t="s">
        <v>15</v>
      </c>
      <c r="BO7" s="65" t="s">
        <v>15</v>
      </c>
      <c r="BP7" s="64" t="s">
        <v>15</v>
      </c>
      <c r="BQ7" s="66" t="s">
        <v>15</v>
      </c>
      <c r="BS7" s="135" t="s">
        <v>57</v>
      </c>
      <c r="BT7" s="139"/>
      <c r="BV7" s="135" t="s">
        <v>59</v>
      </c>
      <c r="BW7" s="139"/>
      <c r="BY7" s="135" t="s">
        <v>60</v>
      </c>
      <c r="BZ7" s="139"/>
      <c r="CB7" s="135" t="s">
        <v>61</v>
      </c>
      <c r="CC7" s="139"/>
      <c r="CE7" s="135" t="s">
        <v>62</v>
      </c>
      <c r="CF7" s="139"/>
      <c r="CH7" s="135" t="s">
        <v>63</v>
      </c>
      <c r="CI7" s="139"/>
      <c r="CK7" s="135" t="s">
        <v>64</v>
      </c>
      <c r="CL7" s="139"/>
      <c r="CN7" s="135" t="s">
        <v>65</v>
      </c>
      <c r="CO7" s="139"/>
    </row>
    <row r="8" spans="1:93" ht="26.25" thickBot="1" x14ac:dyDescent="0.25">
      <c r="B8" s="453"/>
      <c r="C8" s="455"/>
      <c r="D8" s="455"/>
      <c r="E8" s="67" t="s">
        <v>16</v>
      </c>
      <c r="F8" s="67" t="s">
        <v>17</v>
      </c>
      <c r="G8" s="457"/>
      <c r="H8" s="457"/>
      <c r="I8" s="68" t="s">
        <v>18</v>
      </c>
      <c r="J8" s="68" t="s">
        <v>19</v>
      </c>
      <c r="K8" s="455"/>
      <c r="L8" s="455"/>
      <c r="M8" s="455"/>
      <c r="N8" s="67" t="s">
        <v>20</v>
      </c>
      <c r="O8" s="67" t="s">
        <v>21</v>
      </c>
      <c r="P8" s="457"/>
      <c r="Q8" s="457"/>
      <c r="R8" s="68" t="s">
        <v>18</v>
      </c>
      <c r="S8" s="68" t="s">
        <v>19</v>
      </c>
      <c r="T8" s="68" t="s">
        <v>11</v>
      </c>
      <c r="U8" s="69" t="s">
        <v>12</v>
      </c>
      <c r="X8" s="70">
        <v>5</v>
      </c>
      <c r="Y8" s="71">
        <v>6.3</v>
      </c>
      <c r="Z8" s="71">
        <v>8</v>
      </c>
      <c r="AA8" s="72">
        <v>9.3000000000000007</v>
      </c>
      <c r="AB8" s="73">
        <v>11</v>
      </c>
      <c r="AC8" s="71">
        <v>12.3</v>
      </c>
      <c r="AD8" s="71">
        <v>14</v>
      </c>
      <c r="AE8" s="73">
        <v>15.3</v>
      </c>
      <c r="AF8" s="73">
        <v>17</v>
      </c>
      <c r="AG8" s="71">
        <v>18.3</v>
      </c>
      <c r="AH8" s="71">
        <v>20</v>
      </c>
      <c r="AI8" s="73">
        <v>21.3</v>
      </c>
      <c r="AJ8" s="73">
        <v>23</v>
      </c>
      <c r="AK8" s="74">
        <v>2</v>
      </c>
      <c r="AL8" s="62"/>
      <c r="AM8" s="75">
        <v>8</v>
      </c>
      <c r="AN8" s="76">
        <v>11</v>
      </c>
      <c r="AO8" s="77">
        <v>14</v>
      </c>
      <c r="AP8" s="76">
        <v>17</v>
      </c>
      <c r="AQ8" s="77">
        <v>20</v>
      </c>
      <c r="AR8" s="76">
        <v>23</v>
      </c>
      <c r="AS8" s="78">
        <v>5</v>
      </c>
      <c r="AV8" s="70">
        <v>5</v>
      </c>
      <c r="AW8" s="71">
        <v>6.3</v>
      </c>
      <c r="AX8" s="71">
        <v>8</v>
      </c>
      <c r="AY8" s="72">
        <v>9.3000000000000007</v>
      </c>
      <c r="AZ8" s="73">
        <v>11</v>
      </c>
      <c r="BA8" s="71">
        <v>12.3</v>
      </c>
      <c r="BB8" s="71">
        <v>14</v>
      </c>
      <c r="BC8" s="73">
        <v>15.3</v>
      </c>
      <c r="BD8" s="73">
        <v>17</v>
      </c>
      <c r="BE8" s="71">
        <v>18.3</v>
      </c>
      <c r="BF8" s="71">
        <v>20</v>
      </c>
      <c r="BG8" s="73">
        <v>21.3</v>
      </c>
      <c r="BH8" s="73">
        <v>23</v>
      </c>
      <c r="BI8" s="74">
        <v>2</v>
      </c>
      <c r="BJ8" s="62"/>
      <c r="BK8" s="75">
        <v>8</v>
      </c>
      <c r="BL8" s="76">
        <v>11</v>
      </c>
      <c r="BM8" s="77">
        <v>14</v>
      </c>
      <c r="BN8" s="76">
        <v>17</v>
      </c>
      <c r="BO8" s="77">
        <v>20</v>
      </c>
      <c r="BP8" s="76">
        <v>23</v>
      </c>
      <c r="BQ8" s="78">
        <v>5</v>
      </c>
      <c r="BS8" s="16" t="s">
        <v>55</v>
      </c>
      <c r="BT8" s="230" t="s">
        <v>56</v>
      </c>
      <c r="BV8" s="16" t="s">
        <v>55</v>
      </c>
      <c r="BW8" s="230" t="s">
        <v>56</v>
      </c>
      <c r="BY8" s="16" t="s">
        <v>55</v>
      </c>
      <c r="BZ8" s="230" t="s">
        <v>56</v>
      </c>
      <c r="CB8" s="16" t="s">
        <v>55</v>
      </c>
      <c r="CC8" s="230" t="s">
        <v>56</v>
      </c>
      <c r="CE8" s="16" t="s">
        <v>55</v>
      </c>
      <c r="CF8" s="230" t="s">
        <v>56</v>
      </c>
      <c r="CH8" s="16" t="s">
        <v>55</v>
      </c>
      <c r="CI8" s="230" t="s">
        <v>56</v>
      </c>
      <c r="CK8" s="16" t="s">
        <v>55</v>
      </c>
      <c r="CL8" s="230" t="s">
        <v>56</v>
      </c>
      <c r="CN8" s="16" t="s">
        <v>55</v>
      </c>
      <c r="CO8" s="230" t="s">
        <v>56</v>
      </c>
    </row>
    <row r="9" spans="1:93" ht="24.95" customHeight="1" x14ac:dyDescent="0.2">
      <c r="B9" s="94">
        <v>5.0199999999999996</v>
      </c>
      <c r="C9" s="393" t="s">
        <v>81</v>
      </c>
      <c r="D9" s="390" t="s">
        <v>255</v>
      </c>
      <c r="E9" s="439">
        <v>2.2000000000000002</v>
      </c>
      <c r="F9" s="439" t="s">
        <v>23</v>
      </c>
      <c r="G9" s="95">
        <v>3</v>
      </c>
      <c r="H9" s="373">
        <f t="shared" ref="H9:H19" si="0">G9/(N(E9)+N(F9))</f>
        <v>1.3636363636363635</v>
      </c>
      <c r="I9" s="96" t="s">
        <v>147</v>
      </c>
      <c r="J9" s="95">
        <v>3</v>
      </c>
      <c r="K9" s="374" t="s">
        <v>23</v>
      </c>
      <c r="L9" s="393" t="s">
        <v>23</v>
      </c>
      <c r="M9" s="390" t="s">
        <v>23</v>
      </c>
      <c r="N9" s="399" t="s">
        <v>23</v>
      </c>
      <c r="O9" s="399" t="s">
        <v>23</v>
      </c>
      <c r="P9" s="95">
        <v>0</v>
      </c>
      <c r="Q9" s="373" t="s">
        <v>23</v>
      </c>
      <c r="R9" s="96" t="s">
        <v>23</v>
      </c>
      <c r="S9" s="372" t="s">
        <v>23</v>
      </c>
      <c r="T9" s="98">
        <f t="shared" ref="T9:T29" si="1">G9+P9</f>
        <v>3</v>
      </c>
      <c r="U9" s="99">
        <f t="shared" ref="U9:U29" si="2">T9/(N(E9)+N(F9)+N(N9)+N(O9))</f>
        <v>1.3636363636363635</v>
      </c>
      <c r="X9" s="100">
        <f t="shared" ref="X9:AJ27" si="3">IF(N($B9)&gt;0,IF($B9&gt;=X$6,IF($B9&lt;=X$8,$G9,0),0),0)+IF(N($K9)&gt;0,IF($K9&gt;=X$6,IF($K9&lt;=X$8,$P9,0),0),0)</f>
        <v>0</v>
      </c>
      <c r="Y9" s="101">
        <f t="shared" si="3"/>
        <v>3</v>
      </c>
      <c r="Z9" s="101">
        <f t="shared" si="3"/>
        <v>0</v>
      </c>
      <c r="AA9" s="102">
        <f t="shared" si="3"/>
        <v>0</v>
      </c>
      <c r="AB9" s="102">
        <f t="shared" si="3"/>
        <v>0</v>
      </c>
      <c r="AC9" s="101">
        <f t="shared" si="3"/>
        <v>0</v>
      </c>
      <c r="AD9" s="101">
        <f t="shared" si="3"/>
        <v>0</v>
      </c>
      <c r="AE9" s="102">
        <f t="shared" si="3"/>
        <v>0</v>
      </c>
      <c r="AF9" s="102">
        <f t="shared" si="3"/>
        <v>0</v>
      </c>
      <c r="AG9" s="101">
        <f t="shared" si="3"/>
        <v>0</v>
      </c>
      <c r="AH9" s="101">
        <f t="shared" si="3"/>
        <v>0</v>
      </c>
      <c r="AI9" s="102">
        <f t="shared" si="3"/>
        <v>0</v>
      </c>
      <c r="AJ9" s="102">
        <f t="shared" si="3"/>
        <v>0</v>
      </c>
      <c r="AK9" s="103">
        <f t="shared" ref="AK9:AK28" si="4">IF(N($B9)&gt;0,IF($B9&gt;=AK$6,IF($B9&lt;=AK$1,$G9,0),0),0)+IF(N($K9)&gt;0,IF($K9&gt;=AK$6,IF($K9&lt;=AK$1,$P9,0),0),0)</f>
        <v>0</v>
      </c>
      <c r="AM9" s="104">
        <f t="shared" ref="AM9:AM28" si="5">Y9+Z9</f>
        <v>3</v>
      </c>
      <c r="AN9" s="105">
        <f t="shared" ref="AN9:AN28" si="6">AA9+AB9</f>
        <v>0</v>
      </c>
      <c r="AO9" s="106">
        <f t="shared" ref="AO9:AO28" si="7">AC9+AD9</f>
        <v>0</v>
      </c>
      <c r="AP9" s="105">
        <f t="shared" ref="AP9:AP28" si="8">AE9+AF9</f>
        <v>0</v>
      </c>
      <c r="AQ9" s="106">
        <f t="shared" ref="AQ9:AQ28" si="9">AG9+AH9</f>
        <v>0</v>
      </c>
      <c r="AR9" s="105">
        <f t="shared" ref="AR9:AR28" si="10">AI9+AJ9</f>
        <v>0</v>
      </c>
      <c r="AS9" s="107">
        <f t="shared" ref="AS9:AS28" si="11">AK9+X9</f>
        <v>0</v>
      </c>
      <c r="AV9" s="100">
        <f t="shared" ref="AV9:BH27" si="12">IF(N($B9)&gt;0,IF($B9&gt;=AV$6,IF($B9&lt;=AV$8,N($E9)+N($F9),0),0),0)+IF(N($K9)&gt;0,IF($K9&gt;=AV$6,IF($K9&lt;=AV$8,N($N9)+N($O9),0),0),0)</f>
        <v>0</v>
      </c>
      <c r="AW9" s="101">
        <f t="shared" si="12"/>
        <v>2.2000000000000002</v>
      </c>
      <c r="AX9" s="101">
        <f t="shared" si="12"/>
        <v>0</v>
      </c>
      <c r="AY9" s="102">
        <f t="shared" si="12"/>
        <v>0</v>
      </c>
      <c r="AZ9" s="102">
        <f t="shared" si="12"/>
        <v>0</v>
      </c>
      <c r="BA9" s="101">
        <f t="shared" si="12"/>
        <v>0</v>
      </c>
      <c r="BB9" s="101">
        <f t="shared" si="12"/>
        <v>0</v>
      </c>
      <c r="BC9" s="102">
        <f t="shared" si="12"/>
        <v>0</v>
      </c>
      <c r="BD9" s="102">
        <f t="shared" si="12"/>
        <v>0</v>
      </c>
      <c r="BE9" s="101">
        <f t="shared" si="12"/>
        <v>0</v>
      </c>
      <c r="BF9" s="101">
        <f t="shared" si="12"/>
        <v>0</v>
      </c>
      <c r="BG9" s="102">
        <f t="shared" si="12"/>
        <v>0</v>
      </c>
      <c r="BH9" s="102">
        <f t="shared" si="12"/>
        <v>0</v>
      </c>
      <c r="BI9" s="103">
        <f t="shared" ref="BI9:BI28" si="13">IF(N($B9)&gt;0,IF($B9&gt;=BI$6,IF($B9&lt;=BI$8+24,N($E9)+N($F9),0),0),0)+IF(N($K9)&gt;0,IF($K9&gt;=BI$6,IF($K9&lt;=BI$8+24,N($N9)+N($O9),0),0),0)+IF(N($B9)&gt;0,IF($B9&lt;=BI$8,N($E9)+N($F9),0),0)+IF(N($K9)&gt;0,IF($K9&lt;=BI$8,N($N9)+N($O9),0),0)</f>
        <v>0</v>
      </c>
      <c r="BK9" s="104">
        <f t="shared" ref="BK9:BK28" si="14">AW9+AX9</f>
        <v>2.2000000000000002</v>
      </c>
      <c r="BL9" s="105">
        <f t="shared" ref="BL9:BL28" si="15">AY9+AZ9</f>
        <v>0</v>
      </c>
      <c r="BM9" s="106">
        <f t="shared" ref="BM9:BM28" si="16">BA9+BB9</f>
        <v>0</v>
      </c>
      <c r="BN9" s="105">
        <f t="shared" ref="BN9:BN28" si="17">BC9+BD9</f>
        <v>0</v>
      </c>
      <c r="BO9" s="106">
        <f t="shared" ref="BO9:BO28" si="18">BE9+BF9</f>
        <v>0</v>
      </c>
      <c r="BP9" s="105">
        <f t="shared" ref="BP9:BP28" si="19">BG9+BH9</f>
        <v>0</v>
      </c>
      <c r="BQ9" s="107">
        <f t="shared" ref="BQ9:BQ28" si="20">BI9+AV9</f>
        <v>0</v>
      </c>
      <c r="BS9" s="100">
        <f>IF(T($C9)=T('Typy taboru'!$C$8),IF($J9&gt;0,IF($J9&gt;='Typy taboru'!$F$8,IF($J9&gt;'Typy taboru'!$G$8,IF($J9&gt;'Typy taboru'!$I$8,3,2),1),0)),0)</f>
        <v>0</v>
      </c>
      <c r="BT9" s="232">
        <f>IF(T($L9)=T('Typy taboru'!$C$8),IF($S9&gt;0,IF($S9&gt;='Typy taboru'!$F$8,IF($S9&gt;'Typy taboru'!$G$8,IF($S9&gt;'Typy taboru'!$I$8,3,2),1),0)),0)</f>
        <v>0</v>
      </c>
      <c r="BV9" s="100">
        <f>IF(T($C9)=T('Typy taboru'!$C$9),IF($J9&gt;0,IF($J9&gt;='Typy taboru'!$F$9,IF($J9&gt;'Typy taboru'!$G$9,IF($J9&gt;'Typy taboru'!$I$9,3,2),1),0)),0)</f>
        <v>0</v>
      </c>
      <c r="BW9" s="232">
        <f>IF(T($L9)=T('Typy taboru'!$C$9),IF($S9&gt;0,IF($S9&gt;='Typy taboru'!$F$9,IF($S9&gt;'Typy taboru'!$G$9,IF($S9&gt;'Typy taboru'!$I$9,3,2),1),0)),0)</f>
        <v>0</v>
      </c>
      <c r="BY9" s="100">
        <f>IF(T($C9)=T('Typy taboru'!$C$10),IF($J9&gt;0,IF($J9&gt;='Typy taboru'!$F$10,IF($J9&gt;'Typy taboru'!$G$10,IF($J9&gt;'Typy taboru'!$I$10,3,2),1),0)),0)</f>
        <v>0</v>
      </c>
      <c r="BZ9" s="232">
        <f>IF(T($L9)=T('Typy taboru'!$C$10),IF($S9&gt;0,IF($S9&gt;='Typy taboru'!$F$10,IF($S9&gt;'Typy taboru'!$G$10,IF($S9&gt;'Typy taboru'!$I$10,3,2),1),0)),0)</f>
        <v>0</v>
      </c>
      <c r="CB9" s="100">
        <f>IF(T($C9)=T('Typy taboru'!$C$11),IF($J9&gt;0,IF($J9&gt;='Typy taboru'!$F$11,IF($J9&gt;'Typy taboru'!$G$11,IF($J9&gt;'Typy taboru'!$I$11,3,2),1),0)),0)</f>
        <v>0</v>
      </c>
      <c r="CC9" s="232">
        <f>IF(T($L9)=T('Typy taboru'!$C$11),IF($S9&gt;0,IF($S9&gt;='Typy taboru'!$F$11,IF($S9&gt;'Typy taboru'!$G$11,IF($S9&gt;'Typy taboru'!$I$11,3,2),1),0)),0)</f>
        <v>0</v>
      </c>
      <c r="CE9" s="100">
        <f>IF(T($C9)=T('Typy taboru'!$C$12),IF($J9&gt;0,IF($J9&gt;='Typy taboru'!$F$12,IF($J9&gt;'Typy taboru'!$G$12,IF($J9&gt;'Typy taboru'!$I$12,3,2),1),0)),0)</f>
        <v>0</v>
      </c>
      <c r="CF9" s="232">
        <f>IF(T($L9)=T('Typy taboru'!$C$12),IF($S9&gt;0,IF($S9&gt;='Typy taboru'!$F$12,IF($S9&gt;'Typy taboru'!$G$12,IF($S9&gt;'Typy taboru'!$I$12,3,2),1),0)),0)</f>
        <v>0</v>
      </c>
      <c r="CH9" s="100">
        <f>IF(T($C9)=T('Typy taboru'!$C$13),IF($J9&gt;0,IF($J9&gt;='Typy taboru'!$F$13,IF($J9&gt;'Typy taboru'!$G$13,IF($J9&gt;'Typy taboru'!$I$13,3,2),1),0)),0)</f>
        <v>0</v>
      </c>
      <c r="CI9" s="232">
        <f>IF(T($L9)=T('Typy taboru'!$C$13),IF($S9&gt;0,IF($S9&gt;='Typy taboru'!$F$13,IF($S9&gt;'Typy taboru'!$G$13,IF($S9&gt;'Typy taboru'!$I$13,3,2),1),0)),0)</f>
        <v>0</v>
      </c>
      <c r="CK9" s="100">
        <f>IF(T($C9)=T('Typy taboru'!$C$14),IF($J9&gt;0,IF($J9&gt;='Typy taboru'!$F$14,IF($J9&gt;'Typy taboru'!$G$14,IF($J9&gt;'Typy taboru'!$I$14,3,2),1),0)),0)</f>
        <v>0</v>
      </c>
      <c r="CL9" s="232">
        <f>IF(T($L9)=T('Typy taboru'!$C$14),IF($S9&gt;0,IF($S9&gt;='Typy taboru'!$F$14,IF($S9&gt;'Typy taboru'!$G$14,IF($S9&gt;'Typy taboru'!$I$14,3,2),1),0)),0)</f>
        <v>0</v>
      </c>
      <c r="CN9" s="100">
        <f>IF(T($C9)=T('Typy taboru'!$C$15),IF($J9&gt;0,IF($J9&gt;='Typy taboru'!$F$15,IF($J9&gt;'Typy taboru'!$G$15,IF($J9&gt;'Typy taboru'!$I$15,3,2),1),0)),0)</f>
        <v>0</v>
      </c>
      <c r="CO9" s="232">
        <f>IF(T($L9)=T('Typy taboru'!$C$15),IF($S9&gt;0,IF($S9&gt;='Typy taboru'!$F$15,IF($S9&gt;'Typy taboru'!$G$15,IF($S9&gt;'Typy taboru'!$I$15,3,2),1),0)),0)</f>
        <v>0</v>
      </c>
    </row>
    <row r="10" spans="1:93" ht="24.95" customHeight="1" x14ac:dyDescent="0.2">
      <c r="B10" s="94">
        <v>5.09</v>
      </c>
      <c r="C10" s="393" t="s">
        <v>81</v>
      </c>
      <c r="D10" s="390" t="s">
        <v>256</v>
      </c>
      <c r="E10" s="439">
        <v>7.8</v>
      </c>
      <c r="F10" s="439" t="s">
        <v>23</v>
      </c>
      <c r="G10" s="95">
        <v>31</v>
      </c>
      <c r="H10" s="373">
        <f t="shared" si="0"/>
        <v>3.9743589743589745</v>
      </c>
      <c r="I10" s="96" t="s">
        <v>114</v>
      </c>
      <c r="J10" s="95">
        <v>34</v>
      </c>
      <c r="K10" s="97">
        <v>5.29</v>
      </c>
      <c r="L10" s="393" t="s">
        <v>81</v>
      </c>
      <c r="M10" s="390" t="s">
        <v>172</v>
      </c>
      <c r="N10" s="282">
        <v>7.8</v>
      </c>
      <c r="O10" s="399" t="s">
        <v>23</v>
      </c>
      <c r="P10" s="95">
        <v>11</v>
      </c>
      <c r="Q10" s="373">
        <f t="shared" ref="Q10:Q28" si="21">P10/(N(N10)+N(O10))</f>
        <v>1.4102564102564104</v>
      </c>
      <c r="R10" s="96" t="s">
        <v>101</v>
      </c>
      <c r="S10" s="95">
        <v>10</v>
      </c>
      <c r="T10" s="98">
        <f>G10+P10</f>
        <v>42</v>
      </c>
      <c r="U10" s="99">
        <f>T10/(N(E10)+N(F10)+N(N10)+N(O10))</f>
        <v>2.6923076923076925</v>
      </c>
      <c r="X10" s="100">
        <f t="shared" si="3"/>
        <v>0</v>
      </c>
      <c r="Y10" s="101">
        <f t="shared" si="3"/>
        <v>42</v>
      </c>
      <c r="Z10" s="101">
        <f t="shared" si="3"/>
        <v>0</v>
      </c>
      <c r="AA10" s="102">
        <f t="shared" si="3"/>
        <v>0</v>
      </c>
      <c r="AB10" s="102">
        <f t="shared" si="3"/>
        <v>0</v>
      </c>
      <c r="AC10" s="101">
        <f t="shared" si="3"/>
        <v>0</v>
      </c>
      <c r="AD10" s="101">
        <f t="shared" si="3"/>
        <v>0</v>
      </c>
      <c r="AE10" s="102">
        <f t="shared" si="3"/>
        <v>0</v>
      </c>
      <c r="AF10" s="102">
        <f t="shared" si="3"/>
        <v>0</v>
      </c>
      <c r="AG10" s="101">
        <f t="shared" si="3"/>
        <v>0</v>
      </c>
      <c r="AH10" s="101">
        <f t="shared" si="3"/>
        <v>0</v>
      </c>
      <c r="AI10" s="102">
        <f t="shared" si="3"/>
        <v>0</v>
      </c>
      <c r="AJ10" s="102">
        <f t="shared" si="3"/>
        <v>0</v>
      </c>
      <c r="AK10" s="103">
        <f t="shared" si="4"/>
        <v>0</v>
      </c>
      <c r="AM10" s="104">
        <f>Y10+Z10</f>
        <v>42</v>
      </c>
      <c r="AN10" s="105">
        <f>AA10+AB10</f>
        <v>0</v>
      </c>
      <c r="AO10" s="106">
        <f>AC10+AD10</f>
        <v>0</v>
      </c>
      <c r="AP10" s="105">
        <f>AE10+AF10</f>
        <v>0</v>
      </c>
      <c r="AQ10" s="106">
        <f>AG10+AH10</f>
        <v>0</v>
      </c>
      <c r="AR10" s="105">
        <f>AI10+AJ10</f>
        <v>0</v>
      </c>
      <c r="AS10" s="107">
        <f>AK10+X10</f>
        <v>0</v>
      </c>
      <c r="AV10" s="100">
        <f t="shared" si="12"/>
        <v>0</v>
      </c>
      <c r="AW10" s="101">
        <f t="shared" si="12"/>
        <v>15.6</v>
      </c>
      <c r="AX10" s="101">
        <f t="shared" si="12"/>
        <v>0</v>
      </c>
      <c r="AY10" s="102">
        <f t="shared" si="12"/>
        <v>0</v>
      </c>
      <c r="AZ10" s="102">
        <f t="shared" si="12"/>
        <v>0</v>
      </c>
      <c r="BA10" s="101">
        <f t="shared" si="12"/>
        <v>0</v>
      </c>
      <c r="BB10" s="101">
        <f t="shared" si="12"/>
        <v>0</v>
      </c>
      <c r="BC10" s="102">
        <f t="shared" si="12"/>
        <v>0</v>
      </c>
      <c r="BD10" s="102">
        <f t="shared" si="12"/>
        <v>0</v>
      </c>
      <c r="BE10" s="101">
        <f t="shared" si="12"/>
        <v>0</v>
      </c>
      <c r="BF10" s="101">
        <f t="shared" si="12"/>
        <v>0</v>
      </c>
      <c r="BG10" s="102">
        <f t="shared" si="12"/>
        <v>0</v>
      </c>
      <c r="BH10" s="102">
        <f t="shared" si="12"/>
        <v>0</v>
      </c>
      <c r="BI10" s="103">
        <f t="shared" si="13"/>
        <v>0</v>
      </c>
      <c r="BK10" s="104">
        <f>AW10+AX10</f>
        <v>15.6</v>
      </c>
      <c r="BL10" s="105">
        <f>AY10+AZ10</f>
        <v>0</v>
      </c>
      <c r="BM10" s="106">
        <f>BA10+BB10</f>
        <v>0</v>
      </c>
      <c r="BN10" s="105">
        <f>BC10+BD10</f>
        <v>0</v>
      </c>
      <c r="BO10" s="106">
        <f>BE10+BF10</f>
        <v>0</v>
      </c>
      <c r="BP10" s="105">
        <f>BG10+BH10</f>
        <v>0</v>
      </c>
      <c r="BQ10" s="107">
        <f>BI10+AV10</f>
        <v>0</v>
      </c>
      <c r="BS10" s="100">
        <f>IF(T($C10)=T('Typy taboru'!$C$8),IF($J10&gt;0,IF($J10&gt;='Typy taboru'!$F$8,IF($J10&gt;'Typy taboru'!$G$8,IF($J10&gt;'Typy taboru'!$I$8,3,2),1),0)),0)</f>
        <v>0</v>
      </c>
      <c r="BT10" s="232">
        <f>IF(T($L10)=T('Typy taboru'!$C$8),IF($S10&gt;0,IF($S10&gt;='Typy taboru'!$F$8,IF($S10&gt;'Typy taboru'!$G$8,IF($S10&gt;'Typy taboru'!$I$8,3,2),1),0)),0)</f>
        <v>0</v>
      </c>
      <c r="BV10" s="100">
        <f>IF(T($C10)=T('Typy taboru'!$C$9),IF($J10&gt;0,IF($J10&gt;='Typy taboru'!$F$9,IF($J10&gt;'Typy taboru'!$G$9,IF($J10&gt;'Typy taboru'!$I$9,3,2),1),0)),0)</f>
        <v>0</v>
      </c>
      <c r="BW10" s="232">
        <f>IF(T($L10)=T('Typy taboru'!$C$9),IF($S10&gt;0,IF($S10&gt;='Typy taboru'!$F$9,IF($S10&gt;'Typy taboru'!$G$9,IF($S10&gt;'Typy taboru'!$I$9,3,2),1),0)),0)</f>
        <v>0</v>
      </c>
      <c r="BY10" s="100">
        <f>IF(T($C10)=T('Typy taboru'!$C$10),IF($J10&gt;0,IF($J10&gt;='Typy taboru'!$F$10,IF($J10&gt;'Typy taboru'!$G$10,IF($J10&gt;'Typy taboru'!$I$10,3,2),1),0)),0)</f>
        <v>0</v>
      </c>
      <c r="BZ10" s="232">
        <f>IF(T($L10)=T('Typy taboru'!$C$10),IF($S10&gt;0,IF($S10&gt;='Typy taboru'!$F$10,IF($S10&gt;'Typy taboru'!$G$10,IF($S10&gt;'Typy taboru'!$I$10,3,2),1),0)),0)</f>
        <v>0</v>
      </c>
      <c r="CB10" s="100">
        <f>IF(T($C10)=T('Typy taboru'!$C$11),IF($J10&gt;0,IF($J10&gt;='Typy taboru'!$F$11,IF($J10&gt;'Typy taboru'!$G$11,IF($J10&gt;'Typy taboru'!$I$11,3,2),1),0)),0)</f>
        <v>0</v>
      </c>
      <c r="CC10" s="232">
        <f>IF(T($L10)=T('Typy taboru'!$C$11),IF($S10&gt;0,IF($S10&gt;='Typy taboru'!$F$11,IF($S10&gt;'Typy taboru'!$G$11,IF($S10&gt;'Typy taboru'!$I$11,3,2),1),0)),0)</f>
        <v>0</v>
      </c>
      <c r="CE10" s="100">
        <f>IF(T($C10)=T('Typy taboru'!$C$12),IF($J10&gt;0,IF($J10&gt;='Typy taboru'!$F$12,IF($J10&gt;'Typy taboru'!$G$12,IF($J10&gt;'Typy taboru'!$I$12,3,2),1),0)),0)</f>
        <v>0</v>
      </c>
      <c r="CF10" s="232">
        <f>IF(T($L10)=T('Typy taboru'!$C$12),IF($S10&gt;0,IF($S10&gt;='Typy taboru'!$F$12,IF($S10&gt;'Typy taboru'!$G$12,IF($S10&gt;'Typy taboru'!$I$12,3,2),1),0)),0)</f>
        <v>0</v>
      </c>
      <c r="CH10" s="100">
        <f>IF(T($C10)=T('Typy taboru'!$C$13),IF($J10&gt;0,IF($J10&gt;='Typy taboru'!$F$13,IF($J10&gt;'Typy taboru'!$G$13,IF($J10&gt;'Typy taboru'!$I$13,3,2),1),0)),0)</f>
        <v>0</v>
      </c>
      <c r="CI10" s="232">
        <f>IF(T($L10)=T('Typy taboru'!$C$13),IF($S10&gt;0,IF($S10&gt;='Typy taboru'!$F$13,IF($S10&gt;'Typy taboru'!$G$13,IF($S10&gt;'Typy taboru'!$I$13,3,2),1),0)),0)</f>
        <v>0</v>
      </c>
      <c r="CK10" s="100">
        <f>IF(T($C10)=T('Typy taboru'!$C$14),IF($J10&gt;0,IF($J10&gt;='Typy taboru'!$F$14,IF($J10&gt;'Typy taboru'!$G$14,IF($J10&gt;'Typy taboru'!$I$14,3,2),1),0)),0)</f>
        <v>0</v>
      </c>
      <c r="CL10" s="232">
        <f>IF(T($L10)=T('Typy taboru'!$C$14),IF($S10&gt;0,IF($S10&gt;='Typy taboru'!$F$14,IF($S10&gt;'Typy taboru'!$G$14,IF($S10&gt;'Typy taboru'!$I$14,3,2),1),0)),0)</f>
        <v>0</v>
      </c>
      <c r="CN10" s="100">
        <f>IF(T($C10)=T('Typy taboru'!$C$15),IF($J10&gt;0,IF($J10&gt;='Typy taboru'!$F$15,IF($J10&gt;'Typy taboru'!$G$15,IF($J10&gt;'Typy taboru'!$I$15,3,2),1),0)),0)</f>
        <v>0</v>
      </c>
      <c r="CO10" s="232">
        <f>IF(T($L10)=T('Typy taboru'!$C$15),IF($S10&gt;0,IF($S10&gt;='Typy taboru'!$F$15,IF($S10&gt;'Typy taboru'!$G$15,IF($S10&gt;'Typy taboru'!$I$15,3,2),1),0)),0)</f>
        <v>0</v>
      </c>
    </row>
    <row r="11" spans="1:93" ht="24.95" customHeight="1" x14ac:dyDescent="0.2">
      <c r="B11" s="94">
        <v>5.55</v>
      </c>
      <c r="C11" s="393" t="s">
        <v>81</v>
      </c>
      <c r="D11" s="390" t="s">
        <v>169</v>
      </c>
      <c r="E11" s="439">
        <v>5.3</v>
      </c>
      <c r="F11" s="439" t="s">
        <v>23</v>
      </c>
      <c r="G11" s="95">
        <v>8</v>
      </c>
      <c r="H11" s="373">
        <f t="shared" si="0"/>
        <v>1.5094339622641511</v>
      </c>
      <c r="I11" s="96" t="s">
        <v>146</v>
      </c>
      <c r="J11" s="95">
        <v>8</v>
      </c>
      <c r="K11" s="97">
        <v>6.12</v>
      </c>
      <c r="L11" s="393" t="s">
        <v>81</v>
      </c>
      <c r="M11" s="390" t="s">
        <v>131</v>
      </c>
      <c r="N11" s="399">
        <v>6.6</v>
      </c>
      <c r="O11" s="399" t="s">
        <v>23</v>
      </c>
      <c r="P11" s="95">
        <v>21</v>
      </c>
      <c r="Q11" s="373">
        <f t="shared" si="21"/>
        <v>3.1818181818181821</v>
      </c>
      <c r="R11" s="364" t="s">
        <v>101</v>
      </c>
      <c r="S11" s="95">
        <v>16</v>
      </c>
      <c r="T11" s="98">
        <f t="shared" si="1"/>
        <v>29</v>
      </c>
      <c r="U11" s="99">
        <f t="shared" si="2"/>
        <v>2.4369747899159666</v>
      </c>
      <c r="X11" s="100">
        <f t="shared" si="3"/>
        <v>0</v>
      </c>
      <c r="Y11" s="101">
        <f t="shared" si="3"/>
        <v>29</v>
      </c>
      <c r="Z11" s="101">
        <f t="shared" si="3"/>
        <v>0</v>
      </c>
      <c r="AA11" s="102">
        <f t="shared" si="3"/>
        <v>0</v>
      </c>
      <c r="AB11" s="102">
        <f t="shared" si="3"/>
        <v>0</v>
      </c>
      <c r="AC11" s="101">
        <f t="shared" si="3"/>
        <v>0</v>
      </c>
      <c r="AD11" s="101">
        <f t="shared" si="3"/>
        <v>0</v>
      </c>
      <c r="AE11" s="102">
        <f t="shared" si="3"/>
        <v>0</v>
      </c>
      <c r="AF11" s="102">
        <f t="shared" si="3"/>
        <v>0</v>
      </c>
      <c r="AG11" s="101">
        <f t="shared" si="3"/>
        <v>0</v>
      </c>
      <c r="AH11" s="101">
        <f t="shared" si="3"/>
        <v>0</v>
      </c>
      <c r="AI11" s="102">
        <f t="shared" si="3"/>
        <v>0</v>
      </c>
      <c r="AJ11" s="102">
        <f t="shared" si="3"/>
        <v>0</v>
      </c>
      <c r="AK11" s="103">
        <f t="shared" si="4"/>
        <v>0</v>
      </c>
      <c r="AM11" s="104">
        <f t="shared" si="5"/>
        <v>29</v>
      </c>
      <c r="AN11" s="105">
        <f t="shared" si="6"/>
        <v>0</v>
      </c>
      <c r="AO11" s="106">
        <f t="shared" si="7"/>
        <v>0</v>
      </c>
      <c r="AP11" s="105">
        <f t="shared" si="8"/>
        <v>0</v>
      </c>
      <c r="AQ11" s="106">
        <f t="shared" si="9"/>
        <v>0</v>
      </c>
      <c r="AR11" s="105">
        <f t="shared" si="10"/>
        <v>0</v>
      </c>
      <c r="AS11" s="107">
        <f t="shared" si="11"/>
        <v>0</v>
      </c>
      <c r="AV11" s="100">
        <f t="shared" si="12"/>
        <v>0</v>
      </c>
      <c r="AW11" s="101">
        <f t="shared" si="12"/>
        <v>11.899999999999999</v>
      </c>
      <c r="AX11" s="101">
        <f t="shared" si="12"/>
        <v>0</v>
      </c>
      <c r="AY11" s="102">
        <f t="shared" si="12"/>
        <v>0</v>
      </c>
      <c r="AZ11" s="102">
        <f t="shared" si="12"/>
        <v>0</v>
      </c>
      <c r="BA11" s="101">
        <f t="shared" si="12"/>
        <v>0</v>
      </c>
      <c r="BB11" s="101">
        <f t="shared" si="12"/>
        <v>0</v>
      </c>
      <c r="BC11" s="102">
        <f t="shared" si="12"/>
        <v>0</v>
      </c>
      <c r="BD11" s="102">
        <f t="shared" si="12"/>
        <v>0</v>
      </c>
      <c r="BE11" s="101">
        <f t="shared" si="12"/>
        <v>0</v>
      </c>
      <c r="BF11" s="101">
        <f t="shared" si="12"/>
        <v>0</v>
      </c>
      <c r="BG11" s="102">
        <f t="shared" si="12"/>
        <v>0</v>
      </c>
      <c r="BH11" s="102">
        <f t="shared" si="12"/>
        <v>0</v>
      </c>
      <c r="BI11" s="103">
        <f t="shared" si="13"/>
        <v>0</v>
      </c>
      <c r="BK11" s="104">
        <f t="shared" si="14"/>
        <v>11.899999999999999</v>
      </c>
      <c r="BL11" s="105">
        <f t="shared" si="15"/>
        <v>0</v>
      </c>
      <c r="BM11" s="106">
        <f t="shared" si="16"/>
        <v>0</v>
      </c>
      <c r="BN11" s="105">
        <f t="shared" si="17"/>
        <v>0</v>
      </c>
      <c r="BO11" s="106">
        <f t="shared" si="18"/>
        <v>0</v>
      </c>
      <c r="BP11" s="105">
        <f t="shared" si="19"/>
        <v>0</v>
      </c>
      <c r="BQ11" s="107">
        <f t="shared" si="20"/>
        <v>0</v>
      </c>
      <c r="BS11" s="100">
        <f>IF(T($C11)=T('Typy taboru'!$C$8),IF($J11&gt;0,IF($J11&gt;='Typy taboru'!$F$8,IF($J11&gt;'Typy taboru'!$G$8,IF($J11&gt;'Typy taboru'!$I$8,3,2),1),0)),0)</f>
        <v>0</v>
      </c>
      <c r="BT11" s="232">
        <f>IF(T($L11)=T('Typy taboru'!$C$8),IF($S11&gt;0,IF($S11&gt;='Typy taboru'!$F$8,IF($S11&gt;'Typy taboru'!$G$8,IF($S11&gt;'Typy taboru'!$I$8,3,2),1),0)),0)</f>
        <v>0</v>
      </c>
      <c r="BV11" s="100">
        <f>IF(T($C11)=T('Typy taboru'!$C$9),IF($J11&gt;0,IF($J11&gt;='Typy taboru'!$F$9,IF($J11&gt;'Typy taboru'!$G$9,IF($J11&gt;'Typy taboru'!$I$9,3,2),1),0)),0)</f>
        <v>0</v>
      </c>
      <c r="BW11" s="232">
        <f>IF(T($L11)=T('Typy taboru'!$C$9),IF($S11&gt;0,IF($S11&gt;='Typy taboru'!$F$9,IF($S11&gt;'Typy taboru'!$G$9,IF($S11&gt;'Typy taboru'!$I$9,3,2),1),0)),0)</f>
        <v>0</v>
      </c>
      <c r="BY11" s="100">
        <f>IF(T($C11)=T('Typy taboru'!$C$10),IF($J11&gt;0,IF($J11&gt;='Typy taboru'!$F$10,IF($J11&gt;'Typy taboru'!$G$10,IF($J11&gt;'Typy taboru'!$I$10,3,2),1),0)),0)</f>
        <v>0</v>
      </c>
      <c r="BZ11" s="232">
        <f>IF(T($L11)=T('Typy taboru'!$C$10),IF($S11&gt;0,IF($S11&gt;='Typy taboru'!$F$10,IF($S11&gt;'Typy taboru'!$G$10,IF($S11&gt;'Typy taboru'!$I$10,3,2),1),0)),0)</f>
        <v>0</v>
      </c>
      <c r="CB11" s="100">
        <f>IF(T($C11)=T('Typy taboru'!$C$11),IF($J11&gt;0,IF($J11&gt;='Typy taboru'!$F$11,IF($J11&gt;'Typy taboru'!$G$11,IF($J11&gt;'Typy taboru'!$I$11,3,2),1),0)),0)</f>
        <v>0</v>
      </c>
      <c r="CC11" s="232">
        <f>IF(T($L11)=T('Typy taboru'!$C$11),IF($S11&gt;0,IF($S11&gt;='Typy taboru'!$F$11,IF($S11&gt;'Typy taboru'!$G$11,IF($S11&gt;'Typy taboru'!$I$11,3,2),1),0)),0)</f>
        <v>0</v>
      </c>
      <c r="CE11" s="100">
        <f>IF(T($C11)=T('Typy taboru'!$C$12),IF($J11&gt;0,IF($J11&gt;='Typy taboru'!$F$12,IF($J11&gt;'Typy taboru'!$G$12,IF($J11&gt;'Typy taboru'!$I$12,3,2),1),0)),0)</f>
        <v>0</v>
      </c>
      <c r="CF11" s="232">
        <f>IF(T($L11)=T('Typy taboru'!$C$12),IF($S11&gt;0,IF($S11&gt;='Typy taboru'!$F$12,IF($S11&gt;'Typy taboru'!$G$12,IF($S11&gt;'Typy taboru'!$I$12,3,2),1),0)),0)</f>
        <v>0</v>
      </c>
      <c r="CH11" s="100">
        <f>IF(T($C11)=T('Typy taboru'!$C$13),IF($J11&gt;0,IF($J11&gt;='Typy taboru'!$F$13,IF($J11&gt;'Typy taboru'!$G$13,IF($J11&gt;'Typy taboru'!$I$13,3,2),1),0)),0)</f>
        <v>0</v>
      </c>
      <c r="CI11" s="232">
        <f>IF(T($L11)=T('Typy taboru'!$C$13),IF($S11&gt;0,IF($S11&gt;='Typy taboru'!$F$13,IF($S11&gt;'Typy taboru'!$G$13,IF($S11&gt;'Typy taboru'!$I$13,3,2),1),0)),0)</f>
        <v>0</v>
      </c>
      <c r="CK11" s="100">
        <f>IF(T($C11)=T('Typy taboru'!$C$14),IF($J11&gt;0,IF($J11&gt;='Typy taboru'!$F$14,IF($J11&gt;'Typy taboru'!$G$14,IF($J11&gt;'Typy taboru'!$I$14,3,2),1),0)),0)</f>
        <v>0</v>
      </c>
      <c r="CL11" s="232">
        <f>IF(T($L11)=T('Typy taboru'!$C$14),IF($S11&gt;0,IF($S11&gt;='Typy taboru'!$F$14,IF($S11&gt;'Typy taboru'!$G$14,IF($S11&gt;'Typy taboru'!$I$14,3,2),1),0)),0)</f>
        <v>0</v>
      </c>
      <c r="CN11" s="100">
        <f>IF(T($C11)=T('Typy taboru'!$C$15),IF($J11&gt;0,IF($J11&gt;='Typy taboru'!$F$15,IF($J11&gt;'Typy taboru'!$G$15,IF($J11&gt;'Typy taboru'!$I$15,3,2),1),0)),0)</f>
        <v>0</v>
      </c>
      <c r="CO11" s="232">
        <f>IF(T($L11)=T('Typy taboru'!$C$15),IF($S11&gt;0,IF($S11&gt;='Typy taboru'!$F$15,IF($S11&gt;'Typy taboru'!$G$15,IF($S11&gt;'Typy taboru'!$I$15,3,2),1),0)),0)</f>
        <v>0</v>
      </c>
    </row>
    <row r="12" spans="1:93" ht="24.95" customHeight="1" x14ac:dyDescent="0.2">
      <c r="B12" s="94">
        <v>6.3</v>
      </c>
      <c r="C12" s="393" t="s">
        <v>81</v>
      </c>
      <c r="D12" s="390" t="s">
        <v>170</v>
      </c>
      <c r="E12" s="439">
        <v>8.9</v>
      </c>
      <c r="F12" s="439" t="s">
        <v>23</v>
      </c>
      <c r="G12" s="95">
        <v>11</v>
      </c>
      <c r="H12" s="373">
        <f t="shared" si="0"/>
        <v>1.2359550561797752</v>
      </c>
      <c r="I12" s="96" t="s">
        <v>151</v>
      </c>
      <c r="J12" s="95">
        <v>10</v>
      </c>
      <c r="K12" s="97">
        <v>7.05</v>
      </c>
      <c r="L12" s="393" t="s">
        <v>81</v>
      </c>
      <c r="M12" s="390" t="s">
        <v>124</v>
      </c>
      <c r="N12" s="439">
        <v>8.9</v>
      </c>
      <c r="O12" s="439" t="s">
        <v>23</v>
      </c>
      <c r="P12" s="95">
        <v>10</v>
      </c>
      <c r="Q12" s="373">
        <f t="shared" si="21"/>
        <v>1.1235955056179774</v>
      </c>
      <c r="R12" s="96" t="s">
        <v>102</v>
      </c>
      <c r="S12" s="95">
        <v>5</v>
      </c>
      <c r="T12" s="98">
        <f t="shared" si="1"/>
        <v>21</v>
      </c>
      <c r="U12" s="99">
        <f t="shared" si="2"/>
        <v>1.1797752808988764</v>
      </c>
      <c r="X12" s="100">
        <f t="shared" si="3"/>
        <v>0</v>
      </c>
      <c r="Y12" s="101">
        <f t="shared" si="3"/>
        <v>11</v>
      </c>
      <c r="Z12" s="101">
        <f t="shared" si="3"/>
        <v>10</v>
      </c>
      <c r="AA12" s="102">
        <f t="shared" si="3"/>
        <v>0</v>
      </c>
      <c r="AB12" s="102">
        <f t="shared" si="3"/>
        <v>0</v>
      </c>
      <c r="AC12" s="101">
        <f t="shared" si="3"/>
        <v>0</v>
      </c>
      <c r="AD12" s="101">
        <f t="shared" si="3"/>
        <v>0</v>
      </c>
      <c r="AE12" s="102">
        <f t="shared" si="3"/>
        <v>0</v>
      </c>
      <c r="AF12" s="102">
        <f t="shared" si="3"/>
        <v>0</v>
      </c>
      <c r="AG12" s="101">
        <f t="shared" si="3"/>
        <v>0</v>
      </c>
      <c r="AH12" s="101">
        <f t="shared" si="3"/>
        <v>0</v>
      </c>
      <c r="AI12" s="102">
        <f t="shared" si="3"/>
        <v>0</v>
      </c>
      <c r="AJ12" s="102">
        <f t="shared" si="3"/>
        <v>0</v>
      </c>
      <c r="AK12" s="103">
        <f t="shared" si="4"/>
        <v>0</v>
      </c>
      <c r="AM12" s="104">
        <f t="shared" si="5"/>
        <v>21</v>
      </c>
      <c r="AN12" s="105">
        <f t="shared" si="6"/>
        <v>0</v>
      </c>
      <c r="AO12" s="106">
        <f t="shared" si="7"/>
        <v>0</v>
      </c>
      <c r="AP12" s="105">
        <f t="shared" si="8"/>
        <v>0</v>
      </c>
      <c r="AQ12" s="106">
        <f t="shared" si="9"/>
        <v>0</v>
      </c>
      <c r="AR12" s="105">
        <f t="shared" si="10"/>
        <v>0</v>
      </c>
      <c r="AS12" s="107">
        <f t="shared" si="11"/>
        <v>0</v>
      </c>
      <c r="AV12" s="100">
        <f t="shared" si="12"/>
        <v>0</v>
      </c>
      <c r="AW12" s="101">
        <f t="shared" si="12"/>
        <v>8.9</v>
      </c>
      <c r="AX12" s="101">
        <f t="shared" si="12"/>
        <v>8.9</v>
      </c>
      <c r="AY12" s="102">
        <f t="shared" si="12"/>
        <v>0</v>
      </c>
      <c r="AZ12" s="102">
        <f t="shared" si="12"/>
        <v>0</v>
      </c>
      <c r="BA12" s="101">
        <f t="shared" si="12"/>
        <v>0</v>
      </c>
      <c r="BB12" s="101">
        <f t="shared" si="12"/>
        <v>0</v>
      </c>
      <c r="BC12" s="102">
        <f t="shared" si="12"/>
        <v>0</v>
      </c>
      <c r="BD12" s="102">
        <f t="shared" si="12"/>
        <v>0</v>
      </c>
      <c r="BE12" s="101">
        <f t="shared" si="12"/>
        <v>0</v>
      </c>
      <c r="BF12" s="101">
        <f t="shared" si="12"/>
        <v>0</v>
      </c>
      <c r="BG12" s="102">
        <f t="shared" si="12"/>
        <v>0</v>
      </c>
      <c r="BH12" s="102">
        <f t="shared" si="12"/>
        <v>0</v>
      </c>
      <c r="BI12" s="103">
        <f t="shared" si="13"/>
        <v>0</v>
      </c>
      <c r="BK12" s="104">
        <f t="shared" si="14"/>
        <v>17.8</v>
      </c>
      <c r="BL12" s="105">
        <f t="shared" si="15"/>
        <v>0</v>
      </c>
      <c r="BM12" s="106">
        <f t="shared" si="16"/>
        <v>0</v>
      </c>
      <c r="BN12" s="105">
        <f t="shared" si="17"/>
        <v>0</v>
      </c>
      <c r="BO12" s="106">
        <f t="shared" si="18"/>
        <v>0</v>
      </c>
      <c r="BP12" s="105">
        <f t="shared" si="19"/>
        <v>0</v>
      </c>
      <c r="BQ12" s="107">
        <f t="shared" si="20"/>
        <v>0</v>
      </c>
      <c r="BS12" s="100">
        <f>IF(T($C12)=T('Typy taboru'!$C$8),IF($J12&gt;0,IF($J12&gt;='Typy taboru'!$F$8,IF($J12&gt;'Typy taboru'!$G$8,IF($J12&gt;'Typy taboru'!$I$8,3,2),1),0)),0)</f>
        <v>0</v>
      </c>
      <c r="BT12" s="232">
        <f>IF(T($L12)=T('Typy taboru'!$C$8),IF($S12&gt;0,IF($S12&gt;='Typy taboru'!$F$8,IF($S12&gt;'Typy taboru'!$G$8,IF($S12&gt;'Typy taboru'!$I$8,3,2),1),0)),0)</f>
        <v>0</v>
      </c>
      <c r="BV12" s="100">
        <f>IF(T($C12)=T('Typy taboru'!$C$9),IF($J12&gt;0,IF($J12&gt;='Typy taboru'!$F$9,IF($J12&gt;'Typy taboru'!$G$9,IF($J12&gt;'Typy taboru'!$I$9,3,2),1),0)),0)</f>
        <v>0</v>
      </c>
      <c r="BW12" s="232">
        <f>IF(T($L12)=T('Typy taboru'!$C$9),IF($S12&gt;0,IF($S12&gt;='Typy taboru'!$F$9,IF($S12&gt;'Typy taboru'!$G$9,IF($S12&gt;'Typy taboru'!$I$9,3,2),1),0)),0)</f>
        <v>0</v>
      </c>
      <c r="BY12" s="100">
        <f>IF(T($C12)=T('Typy taboru'!$C$10),IF($J12&gt;0,IF($J12&gt;='Typy taboru'!$F$10,IF($J12&gt;'Typy taboru'!$G$10,IF($J12&gt;'Typy taboru'!$I$10,3,2),1),0)),0)</f>
        <v>0</v>
      </c>
      <c r="BZ12" s="232">
        <f>IF(T($L12)=T('Typy taboru'!$C$10),IF($S12&gt;0,IF($S12&gt;='Typy taboru'!$F$10,IF($S12&gt;'Typy taboru'!$G$10,IF($S12&gt;'Typy taboru'!$I$10,3,2),1),0)),0)</f>
        <v>0</v>
      </c>
      <c r="CB12" s="100">
        <f>IF(T($C12)=T('Typy taboru'!$C$11),IF($J12&gt;0,IF($J12&gt;='Typy taboru'!$F$11,IF($J12&gt;'Typy taboru'!$G$11,IF($J12&gt;'Typy taboru'!$I$11,3,2),1),0)),0)</f>
        <v>0</v>
      </c>
      <c r="CC12" s="232">
        <f>IF(T($L12)=T('Typy taboru'!$C$11),IF($S12&gt;0,IF($S12&gt;='Typy taboru'!$F$11,IF($S12&gt;'Typy taboru'!$G$11,IF($S12&gt;'Typy taboru'!$I$11,3,2),1),0)),0)</f>
        <v>0</v>
      </c>
      <c r="CE12" s="100">
        <f>IF(T($C12)=T('Typy taboru'!$C$12),IF($J12&gt;0,IF($J12&gt;='Typy taboru'!$F$12,IF($J12&gt;'Typy taboru'!$G$12,IF($J12&gt;'Typy taboru'!$I$12,3,2),1),0)),0)</f>
        <v>0</v>
      </c>
      <c r="CF12" s="232">
        <f>IF(T($L12)=T('Typy taboru'!$C$12),IF($S12&gt;0,IF($S12&gt;='Typy taboru'!$F$12,IF($S12&gt;'Typy taboru'!$G$12,IF($S12&gt;'Typy taboru'!$I$12,3,2),1),0)),0)</f>
        <v>0</v>
      </c>
      <c r="CH12" s="100">
        <f>IF(T($C12)=T('Typy taboru'!$C$13),IF($J12&gt;0,IF($J12&gt;='Typy taboru'!$F$13,IF($J12&gt;'Typy taboru'!$G$13,IF($J12&gt;'Typy taboru'!$I$13,3,2),1),0)),0)</f>
        <v>0</v>
      </c>
      <c r="CI12" s="232">
        <f>IF(T($L12)=T('Typy taboru'!$C$13),IF($S12&gt;0,IF($S12&gt;='Typy taboru'!$F$13,IF($S12&gt;'Typy taboru'!$G$13,IF($S12&gt;'Typy taboru'!$I$13,3,2),1),0)),0)</f>
        <v>0</v>
      </c>
      <c r="CK12" s="100">
        <f>IF(T($C12)=T('Typy taboru'!$C$14),IF($J12&gt;0,IF($J12&gt;='Typy taboru'!$F$14,IF($J12&gt;'Typy taboru'!$G$14,IF($J12&gt;'Typy taboru'!$I$14,3,2),1),0)),0)</f>
        <v>0</v>
      </c>
      <c r="CL12" s="232">
        <f>IF(T($L12)=T('Typy taboru'!$C$14),IF($S12&gt;0,IF($S12&gt;='Typy taboru'!$F$14,IF($S12&gt;'Typy taboru'!$G$14,IF($S12&gt;'Typy taboru'!$I$14,3,2),1),0)),0)</f>
        <v>0</v>
      </c>
      <c r="CN12" s="100">
        <f>IF(T($C12)=T('Typy taboru'!$C$15),IF($J12&gt;0,IF($J12&gt;='Typy taboru'!$F$15,IF($J12&gt;'Typy taboru'!$G$15,IF($J12&gt;'Typy taboru'!$I$15,3,2),1),0)),0)</f>
        <v>0</v>
      </c>
      <c r="CO12" s="232">
        <f>IF(T($L12)=T('Typy taboru'!$C$15),IF($S12&gt;0,IF($S12&gt;='Typy taboru'!$F$15,IF($S12&gt;'Typy taboru'!$G$15,IF($S12&gt;'Typy taboru'!$I$15,3,2),1),0)),0)</f>
        <v>0</v>
      </c>
    </row>
    <row r="13" spans="1:93" ht="24.95" customHeight="1" x14ac:dyDescent="0.2">
      <c r="B13" s="94">
        <v>7.3</v>
      </c>
      <c r="C13" s="393" t="s">
        <v>81</v>
      </c>
      <c r="D13" s="390" t="s">
        <v>137</v>
      </c>
      <c r="E13" s="439">
        <v>6.4</v>
      </c>
      <c r="F13" s="439" t="s">
        <v>23</v>
      </c>
      <c r="G13" s="95">
        <v>37</v>
      </c>
      <c r="H13" s="373">
        <f t="shared" si="0"/>
        <v>5.78125</v>
      </c>
      <c r="I13" s="96" t="s">
        <v>146</v>
      </c>
      <c r="J13" s="95">
        <v>24</v>
      </c>
      <c r="K13" s="97">
        <v>7.49</v>
      </c>
      <c r="L13" s="393" t="s">
        <v>81</v>
      </c>
      <c r="M13" s="390" t="s">
        <v>128</v>
      </c>
      <c r="N13" s="439">
        <v>5.3</v>
      </c>
      <c r="O13" s="439" t="s">
        <v>23</v>
      </c>
      <c r="P13" s="95">
        <v>14</v>
      </c>
      <c r="Q13" s="373">
        <f t="shared" si="21"/>
        <v>2.6415094339622645</v>
      </c>
      <c r="R13" s="96" t="s">
        <v>108</v>
      </c>
      <c r="S13" s="95">
        <v>11</v>
      </c>
      <c r="T13" s="98">
        <f t="shared" si="1"/>
        <v>51</v>
      </c>
      <c r="U13" s="99">
        <f t="shared" si="2"/>
        <v>4.3589743589743595</v>
      </c>
      <c r="X13" s="100">
        <f t="shared" si="3"/>
        <v>0</v>
      </c>
      <c r="Y13" s="101">
        <f t="shared" si="3"/>
        <v>0</v>
      </c>
      <c r="Z13" s="101">
        <f t="shared" si="3"/>
        <v>51</v>
      </c>
      <c r="AA13" s="102">
        <f t="shared" si="3"/>
        <v>0</v>
      </c>
      <c r="AB13" s="102">
        <f t="shared" si="3"/>
        <v>0</v>
      </c>
      <c r="AC13" s="101">
        <f t="shared" si="3"/>
        <v>0</v>
      </c>
      <c r="AD13" s="101">
        <f t="shared" si="3"/>
        <v>0</v>
      </c>
      <c r="AE13" s="102">
        <f t="shared" si="3"/>
        <v>0</v>
      </c>
      <c r="AF13" s="102">
        <f t="shared" si="3"/>
        <v>0</v>
      </c>
      <c r="AG13" s="101">
        <f t="shared" si="3"/>
        <v>0</v>
      </c>
      <c r="AH13" s="101">
        <f t="shared" si="3"/>
        <v>0</v>
      </c>
      <c r="AI13" s="102">
        <f t="shared" si="3"/>
        <v>0</v>
      </c>
      <c r="AJ13" s="102">
        <f t="shared" si="3"/>
        <v>0</v>
      </c>
      <c r="AK13" s="103">
        <f t="shared" si="4"/>
        <v>0</v>
      </c>
      <c r="AM13" s="104">
        <f t="shared" si="5"/>
        <v>51</v>
      </c>
      <c r="AN13" s="105">
        <f t="shared" si="6"/>
        <v>0</v>
      </c>
      <c r="AO13" s="106">
        <f t="shared" si="7"/>
        <v>0</v>
      </c>
      <c r="AP13" s="105">
        <f t="shared" si="8"/>
        <v>0</v>
      </c>
      <c r="AQ13" s="106">
        <f t="shared" si="9"/>
        <v>0</v>
      </c>
      <c r="AR13" s="105">
        <f t="shared" si="10"/>
        <v>0</v>
      </c>
      <c r="AS13" s="107">
        <f t="shared" si="11"/>
        <v>0</v>
      </c>
      <c r="AV13" s="100">
        <f t="shared" si="12"/>
        <v>0</v>
      </c>
      <c r="AW13" s="101">
        <f t="shared" si="12"/>
        <v>0</v>
      </c>
      <c r="AX13" s="101">
        <f t="shared" si="12"/>
        <v>11.7</v>
      </c>
      <c r="AY13" s="102">
        <f t="shared" si="12"/>
        <v>0</v>
      </c>
      <c r="AZ13" s="102">
        <f t="shared" si="12"/>
        <v>0</v>
      </c>
      <c r="BA13" s="101">
        <f t="shared" si="12"/>
        <v>0</v>
      </c>
      <c r="BB13" s="101">
        <f t="shared" si="12"/>
        <v>0</v>
      </c>
      <c r="BC13" s="102">
        <f t="shared" si="12"/>
        <v>0</v>
      </c>
      <c r="BD13" s="102">
        <f t="shared" si="12"/>
        <v>0</v>
      </c>
      <c r="BE13" s="101">
        <f t="shared" si="12"/>
        <v>0</v>
      </c>
      <c r="BF13" s="101">
        <f t="shared" si="12"/>
        <v>0</v>
      </c>
      <c r="BG13" s="102">
        <f t="shared" si="12"/>
        <v>0</v>
      </c>
      <c r="BH13" s="102">
        <f t="shared" si="12"/>
        <v>0</v>
      </c>
      <c r="BI13" s="103">
        <f t="shared" si="13"/>
        <v>0</v>
      </c>
      <c r="BK13" s="104">
        <f t="shared" si="14"/>
        <v>11.7</v>
      </c>
      <c r="BL13" s="105">
        <f t="shared" si="15"/>
        <v>0</v>
      </c>
      <c r="BM13" s="106">
        <f t="shared" si="16"/>
        <v>0</v>
      </c>
      <c r="BN13" s="105">
        <f t="shared" si="17"/>
        <v>0</v>
      </c>
      <c r="BO13" s="106">
        <f t="shared" si="18"/>
        <v>0</v>
      </c>
      <c r="BP13" s="105">
        <f t="shared" si="19"/>
        <v>0</v>
      </c>
      <c r="BQ13" s="107">
        <f t="shared" si="20"/>
        <v>0</v>
      </c>
      <c r="BS13" s="100">
        <f>IF(T($C13)=T('Typy taboru'!$C$8),IF($J13&gt;0,IF($J13&gt;='Typy taboru'!$F$8,IF($J13&gt;'Typy taboru'!$G$8,IF($J13&gt;'Typy taboru'!$I$8,3,2),1),0)),0)</f>
        <v>0</v>
      </c>
      <c r="BT13" s="232">
        <f>IF(T($L13)=T('Typy taboru'!$C$8),IF($S13&gt;0,IF($S13&gt;='Typy taboru'!$F$8,IF($S13&gt;'Typy taboru'!$G$8,IF($S13&gt;'Typy taboru'!$I$8,3,2),1),0)),0)</f>
        <v>0</v>
      </c>
      <c r="BV13" s="100">
        <f>IF(T($C13)=T('Typy taboru'!$C$9),IF($J13&gt;0,IF($J13&gt;='Typy taboru'!$F$9,IF($J13&gt;'Typy taboru'!$G$9,IF($J13&gt;'Typy taboru'!$I$9,3,2),1),0)),0)</f>
        <v>0</v>
      </c>
      <c r="BW13" s="232">
        <f>IF(T($L13)=T('Typy taboru'!$C$9),IF($S13&gt;0,IF($S13&gt;='Typy taboru'!$F$9,IF($S13&gt;'Typy taboru'!$G$9,IF($S13&gt;'Typy taboru'!$I$9,3,2),1),0)),0)</f>
        <v>0</v>
      </c>
      <c r="BY13" s="100">
        <f>IF(T($C13)=T('Typy taboru'!$C$10),IF($J13&gt;0,IF($J13&gt;='Typy taboru'!$F$10,IF($J13&gt;'Typy taboru'!$G$10,IF($J13&gt;'Typy taboru'!$I$10,3,2),1),0)),0)</f>
        <v>0</v>
      </c>
      <c r="BZ13" s="232">
        <f>IF(T($L13)=T('Typy taboru'!$C$10),IF($S13&gt;0,IF($S13&gt;='Typy taboru'!$F$10,IF($S13&gt;'Typy taboru'!$G$10,IF($S13&gt;'Typy taboru'!$I$10,3,2),1),0)),0)</f>
        <v>0</v>
      </c>
      <c r="CB13" s="100">
        <f>IF(T($C13)=T('Typy taboru'!$C$11),IF($J13&gt;0,IF($J13&gt;='Typy taboru'!$F$11,IF($J13&gt;'Typy taboru'!$G$11,IF($J13&gt;'Typy taboru'!$I$11,3,2),1),0)),0)</f>
        <v>0</v>
      </c>
      <c r="CC13" s="232">
        <f>IF(T($L13)=T('Typy taboru'!$C$11),IF($S13&gt;0,IF($S13&gt;='Typy taboru'!$F$11,IF($S13&gt;'Typy taboru'!$G$11,IF($S13&gt;'Typy taboru'!$I$11,3,2),1),0)),0)</f>
        <v>0</v>
      </c>
      <c r="CE13" s="100">
        <f>IF(T($C13)=T('Typy taboru'!$C$12),IF($J13&gt;0,IF($J13&gt;='Typy taboru'!$F$12,IF($J13&gt;'Typy taboru'!$G$12,IF($J13&gt;'Typy taboru'!$I$12,3,2),1),0)),0)</f>
        <v>0</v>
      </c>
      <c r="CF13" s="232">
        <f>IF(T($L13)=T('Typy taboru'!$C$12),IF($S13&gt;0,IF($S13&gt;='Typy taboru'!$F$12,IF($S13&gt;'Typy taboru'!$G$12,IF($S13&gt;'Typy taboru'!$I$12,3,2),1),0)),0)</f>
        <v>0</v>
      </c>
      <c r="CH13" s="100">
        <f>IF(T($C13)=T('Typy taboru'!$C$13),IF($J13&gt;0,IF($J13&gt;='Typy taboru'!$F$13,IF($J13&gt;'Typy taboru'!$G$13,IF($J13&gt;'Typy taboru'!$I$13,3,2),1),0)),0)</f>
        <v>0</v>
      </c>
      <c r="CI13" s="232">
        <f>IF(T($L13)=T('Typy taboru'!$C$13),IF($S13&gt;0,IF($S13&gt;='Typy taboru'!$F$13,IF($S13&gt;'Typy taboru'!$G$13,IF($S13&gt;'Typy taboru'!$I$13,3,2),1),0)),0)</f>
        <v>0</v>
      </c>
      <c r="CK13" s="100">
        <f>IF(T($C13)=T('Typy taboru'!$C$14),IF($J13&gt;0,IF($J13&gt;='Typy taboru'!$F$14,IF($J13&gt;'Typy taboru'!$G$14,IF($J13&gt;'Typy taboru'!$I$14,3,2),1),0)),0)</f>
        <v>0</v>
      </c>
      <c r="CL13" s="232">
        <f>IF(T($L13)=T('Typy taboru'!$C$14),IF($S13&gt;0,IF($S13&gt;='Typy taboru'!$F$14,IF($S13&gt;'Typy taboru'!$G$14,IF($S13&gt;'Typy taboru'!$I$14,3,2),1),0)),0)</f>
        <v>0</v>
      </c>
      <c r="CN13" s="100">
        <f>IF(T($C13)=T('Typy taboru'!$C$15),IF($J13&gt;0,IF($J13&gt;='Typy taboru'!$F$15,IF($J13&gt;'Typy taboru'!$G$15,IF($J13&gt;'Typy taboru'!$I$15,3,2),1),0)),0)</f>
        <v>0</v>
      </c>
      <c r="CO13" s="232">
        <f>IF(T($L13)=T('Typy taboru'!$C$15),IF($S13&gt;0,IF($S13&gt;='Typy taboru'!$F$15,IF($S13&gt;'Typy taboru'!$G$15,IF($S13&gt;'Typy taboru'!$I$15,3,2),1),0)),0)</f>
        <v>0</v>
      </c>
    </row>
    <row r="14" spans="1:93" ht="24.95" customHeight="1" x14ac:dyDescent="0.2">
      <c r="B14" s="94">
        <v>8.0299999999999994</v>
      </c>
      <c r="C14" s="393" t="s">
        <v>81</v>
      </c>
      <c r="D14" s="390" t="s">
        <v>257</v>
      </c>
      <c r="E14" s="439">
        <v>2.2000000000000002</v>
      </c>
      <c r="F14" s="439" t="s">
        <v>23</v>
      </c>
      <c r="G14" s="95">
        <v>0</v>
      </c>
      <c r="H14" s="373">
        <f t="shared" si="0"/>
        <v>0</v>
      </c>
      <c r="I14" s="96" t="s">
        <v>72</v>
      </c>
      <c r="J14" s="95">
        <v>0</v>
      </c>
      <c r="K14" s="374" t="s">
        <v>23</v>
      </c>
      <c r="L14" s="393" t="s">
        <v>23</v>
      </c>
      <c r="M14" s="390" t="s">
        <v>23</v>
      </c>
      <c r="N14" s="439" t="s">
        <v>23</v>
      </c>
      <c r="O14" s="439" t="s">
        <v>23</v>
      </c>
      <c r="P14" s="372">
        <v>0</v>
      </c>
      <c r="Q14" s="373" t="s">
        <v>23</v>
      </c>
      <c r="R14" s="96" t="s">
        <v>23</v>
      </c>
      <c r="S14" s="372" t="s">
        <v>23</v>
      </c>
      <c r="T14" s="98">
        <f t="shared" si="1"/>
        <v>0</v>
      </c>
      <c r="U14" s="99">
        <f t="shared" si="2"/>
        <v>0</v>
      </c>
      <c r="X14" s="100">
        <f t="shared" si="3"/>
        <v>0</v>
      </c>
      <c r="Y14" s="101">
        <f t="shared" si="3"/>
        <v>0</v>
      </c>
      <c r="Z14" s="101">
        <f t="shared" si="3"/>
        <v>0</v>
      </c>
      <c r="AA14" s="102">
        <f t="shared" si="3"/>
        <v>0</v>
      </c>
      <c r="AB14" s="102">
        <f t="shared" si="3"/>
        <v>0</v>
      </c>
      <c r="AC14" s="101">
        <f t="shared" si="3"/>
        <v>0</v>
      </c>
      <c r="AD14" s="101">
        <f t="shared" si="3"/>
        <v>0</v>
      </c>
      <c r="AE14" s="102">
        <f t="shared" si="3"/>
        <v>0</v>
      </c>
      <c r="AF14" s="102">
        <f t="shared" si="3"/>
        <v>0</v>
      </c>
      <c r="AG14" s="101">
        <f t="shared" si="3"/>
        <v>0</v>
      </c>
      <c r="AH14" s="101">
        <f t="shared" si="3"/>
        <v>0</v>
      </c>
      <c r="AI14" s="102">
        <f t="shared" si="3"/>
        <v>0</v>
      </c>
      <c r="AJ14" s="102">
        <f t="shared" si="3"/>
        <v>0</v>
      </c>
      <c r="AK14" s="103">
        <f t="shared" si="4"/>
        <v>0</v>
      </c>
      <c r="AM14" s="104">
        <f t="shared" si="5"/>
        <v>0</v>
      </c>
      <c r="AN14" s="105">
        <f t="shared" si="6"/>
        <v>0</v>
      </c>
      <c r="AO14" s="106">
        <f t="shared" si="7"/>
        <v>0</v>
      </c>
      <c r="AP14" s="105">
        <f t="shared" si="8"/>
        <v>0</v>
      </c>
      <c r="AQ14" s="106">
        <f t="shared" si="9"/>
        <v>0</v>
      </c>
      <c r="AR14" s="105">
        <f t="shared" si="10"/>
        <v>0</v>
      </c>
      <c r="AS14" s="107">
        <f t="shared" si="11"/>
        <v>0</v>
      </c>
      <c r="AV14" s="100">
        <f t="shared" si="12"/>
        <v>0</v>
      </c>
      <c r="AW14" s="101">
        <f t="shared" si="12"/>
        <v>0</v>
      </c>
      <c r="AX14" s="101">
        <f t="shared" si="12"/>
        <v>0</v>
      </c>
      <c r="AY14" s="102">
        <f t="shared" si="12"/>
        <v>2.2000000000000002</v>
      </c>
      <c r="AZ14" s="102">
        <f t="shared" si="12"/>
        <v>0</v>
      </c>
      <c r="BA14" s="101">
        <f t="shared" si="12"/>
        <v>0</v>
      </c>
      <c r="BB14" s="101">
        <f t="shared" si="12"/>
        <v>0</v>
      </c>
      <c r="BC14" s="102">
        <f t="shared" si="12"/>
        <v>0</v>
      </c>
      <c r="BD14" s="102">
        <f t="shared" si="12"/>
        <v>0</v>
      </c>
      <c r="BE14" s="101">
        <f t="shared" si="12"/>
        <v>0</v>
      </c>
      <c r="BF14" s="101">
        <f t="shared" si="12"/>
        <v>0</v>
      </c>
      <c r="BG14" s="102">
        <f t="shared" si="12"/>
        <v>0</v>
      </c>
      <c r="BH14" s="102">
        <f t="shared" si="12"/>
        <v>0</v>
      </c>
      <c r="BI14" s="103">
        <f t="shared" si="13"/>
        <v>0</v>
      </c>
      <c r="BK14" s="104">
        <f t="shared" si="14"/>
        <v>0</v>
      </c>
      <c r="BL14" s="105">
        <f t="shared" si="15"/>
        <v>2.2000000000000002</v>
      </c>
      <c r="BM14" s="106">
        <f t="shared" si="16"/>
        <v>0</v>
      </c>
      <c r="BN14" s="105">
        <f t="shared" si="17"/>
        <v>0</v>
      </c>
      <c r="BO14" s="106">
        <f t="shared" si="18"/>
        <v>0</v>
      </c>
      <c r="BP14" s="105">
        <f t="shared" si="19"/>
        <v>0</v>
      </c>
      <c r="BQ14" s="107">
        <f t="shared" si="20"/>
        <v>0</v>
      </c>
      <c r="BS14" s="100">
        <f>IF(T($C14)=T('Typy taboru'!$C$8),IF($J14&gt;0,IF($J14&gt;='Typy taboru'!$F$8,IF($J14&gt;'Typy taboru'!$G$8,IF($J14&gt;'Typy taboru'!$I$8,3,2),1),0)),0)</f>
        <v>0</v>
      </c>
      <c r="BT14" s="232">
        <f>IF(T($L14)=T('Typy taboru'!$C$8),IF($S14&gt;0,IF($S14&gt;='Typy taboru'!$F$8,IF($S14&gt;'Typy taboru'!$G$8,IF($S14&gt;'Typy taboru'!$I$8,3,2),1),0)),0)</f>
        <v>0</v>
      </c>
      <c r="BV14" s="100" t="b">
        <f>IF(T($C14)=T('Typy taboru'!$C$9),IF($J14&gt;0,IF($J14&gt;='Typy taboru'!$F$9,IF($J14&gt;'Typy taboru'!$G$9,IF($J14&gt;'Typy taboru'!$I$9,3,2),1),0)),0)</f>
        <v>0</v>
      </c>
      <c r="BW14" s="232">
        <f>IF(T($L14)=T('Typy taboru'!$C$9),IF($S14&gt;0,IF($S14&gt;='Typy taboru'!$F$9,IF($S14&gt;'Typy taboru'!$G$9,IF($S14&gt;'Typy taboru'!$I$9,3,2),1),0)),0)</f>
        <v>0</v>
      </c>
      <c r="BY14" s="100">
        <f>IF(T($C14)=T('Typy taboru'!$C$10),IF($J14&gt;0,IF($J14&gt;='Typy taboru'!$F$10,IF($J14&gt;'Typy taboru'!$G$10,IF($J14&gt;'Typy taboru'!$I$10,3,2),1),0)),0)</f>
        <v>0</v>
      </c>
      <c r="BZ14" s="232">
        <f>IF(T($L14)=T('Typy taboru'!$C$10),IF($S14&gt;0,IF($S14&gt;='Typy taboru'!$F$10,IF($S14&gt;'Typy taboru'!$G$10,IF($S14&gt;'Typy taboru'!$I$10,3,2),1),0)),0)</f>
        <v>0</v>
      </c>
      <c r="CB14" s="100">
        <f>IF(T($C14)=T('Typy taboru'!$C$11),IF($J14&gt;0,IF($J14&gt;='Typy taboru'!$F$11,IF($J14&gt;'Typy taboru'!$G$11,IF($J14&gt;'Typy taboru'!$I$11,3,2),1),0)),0)</f>
        <v>0</v>
      </c>
      <c r="CC14" s="232">
        <f>IF(T($L14)=T('Typy taboru'!$C$11),IF($S14&gt;0,IF($S14&gt;='Typy taboru'!$F$11,IF($S14&gt;'Typy taboru'!$G$11,IF($S14&gt;'Typy taboru'!$I$11,3,2),1),0)),0)</f>
        <v>0</v>
      </c>
      <c r="CE14" s="100">
        <f>IF(T($C14)=T('Typy taboru'!$C$12),IF($J14&gt;0,IF($J14&gt;='Typy taboru'!$F$12,IF($J14&gt;'Typy taboru'!$G$12,IF($J14&gt;'Typy taboru'!$I$12,3,2),1),0)),0)</f>
        <v>0</v>
      </c>
      <c r="CF14" s="232">
        <f>IF(T($L14)=T('Typy taboru'!$C$12),IF($S14&gt;0,IF($S14&gt;='Typy taboru'!$F$12,IF($S14&gt;'Typy taboru'!$G$12,IF($S14&gt;'Typy taboru'!$I$12,3,2),1),0)),0)</f>
        <v>0</v>
      </c>
      <c r="CH14" s="100">
        <f>IF(T($C14)=T('Typy taboru'!$C$13),IF($J14&gt;0,IF($J14&gt;='Typy taboru'!$F$13,IF($J14&gt;'Typy taboru'!$G$13,IF($J14&gt;'Typy taboru'!$I$13,3,2),1),0)),0)</f>
        <v>0</v>
      </c>
      <c r="CI14" s="232">
        <f>IF(T($L14)=T('Typy taboru'!$C$13),IF($S14&gt;0,IF($S14&gt;='Typy taboru'!$F$13,IF($S14&gt;'Typy taboru'!$G$13,IF($S14&gt;'Typy taboru'!$I$13,3,2),1),0)),0)</f>
        <v>0</v>
      </c>
      <c r="CK14" s="100">
        <f>IF(T($C14)=T('Typy taboru'!$C$14),IF($J14&gt;0,IF($J14&gt;='Typy taboru'!$F$14,IF($J14&gt;'Typy taboru'!$G$14,IF($J14&gt;'Typy taboru'!$I$14,3,2),1),0)),0)</f>
        <v>0</v>
      </c>
      <c r="CL14" s="232">
        <f>IF(T($L14)=T('Typy taboru'!$C$14),IF($S14&gt;0,IF($S14&gt;='Typy taboru'!$F$14,IF($S14&gt;'Typy taboru'!$G$14,IF($S14&gt;'Typy taboru'!$I$14,3,2),1),0)),0)</f>
        <v>0</v>
      </c>
      <c r="CN14" s="100">
        <f>IF(T($C14)=T('Typy taboru'!$C$15),IF($J14&gt;0,IF($J14&gt;='Typy taboru'!$F$15,IF($J14&gt;'Typy taboru'!$G$15,IF($J14&gt;'Typy taboru'!$I$15,3,2),1),0)),0)</f>
        <v>0</v>
      </c>
      <c r="CO14" s="232">
        <f>IF(T($L14)=T('Typy taboru'!$C$15),IF($S14&gt;0,IF($S14&gt;='Typy taboru'!$F$15,IF($S14&gt;'Typy taboru'!$G$15,IF($S14&gt;'Typy taboru'!$I$15,3,2),1),0)),0)</f>
        <v>0</v>
      </c>
    </row>
    <row r="15" spans="1:93" ht="24.95" customHeight="1" x14ac:dyDescent="0.2">
      <c r="B15" s="94">
        <v>9.0399999999999991</v>
      </c>
      <c r="C15" s="393" t="s">
        <v>81</v>
      </c>
      <c r="D15" s="390" t="s">
        <v>258</v>
      </c>
      <c r="E15" s="439">
        <v>2.2999999999999998</v>
      </c>
      <c r="F15" s="439" t="s">
        <v>23</v>
      </c>
      <c r="G15" s="95">
        <v>7</v>
      </c>
      <c r="H15" s="373">
        <f t="shared" si="0"/>
        <v>3.0434782608695654</v>
      </c>
      <c r="I15" s="96" t="s">
        <v>146</v>
      </c>
      <c r="J15" s="95">
        <v>7</v>
      </c>
      <c r="K15" s="374" t="s">
        <v>23</v>
      </c>
      <c r="L15" s="393" t="s">
        <v>23</v>
      </c>
      <c r="M15" s="390" t="s">
        <v>23</v>
      </c>
      <c r="N15" s="439" t="s">
        <v>23</v>
      </c>
      <c r="O15" s="439" t="s">
        <v>23</v>
      </c>
      <c r="P15" s="372">
        <v>0</v>
      </c>
      <c r="Q15" s="373" t="s">
        <v>23</v>
      </c>
      <c r="R15" s="96" t="s">
        <v>23</v>
      </c>
      <c r="S15" s="372" t="s">
        <v>23</v>
      </c>
      <c r="T15" s="98">
        <f t="shared" si="1"/>
        <v>7</v>
      </c>
      <c r="U15" s="99">
        <f t="shared" si="2"/>
        <v>3.0434782608695654</v>
      </c>
      <c r="X15" s="100">
        <f t="shared" si="3"/>
        <v>0</v>
      </c>
      <c r="Y15" s="101">
        <f t="shared" si="3"/>
        <v>0</v>
      </c>
      <c r="Z15" s="101">
        <f t="shared" si="3"/>
        <v>0</v>
      </c>
      <c r="AA15" s="102">
        <f t="shared" si="3"/>
        <v>7</v>
      </c>
      <c r="AB15" s="102">
        <f t="shared" si="3"/>
        <v>0</v>
      </c>
      <c r="AC15" s="101">
        <f t="shared" si="3"/>
        <v>0</v>
      </c>
      <c r="AD15" s="101">
        <f t="shared" si="3"/>
        <v>0</v>
      </c>
      <c r="AE15" s="102">
        <f t="shared" si="3"/>
        <v>0</v>
      </c>
      <c r="AF15" s="102">
        <f t="shared" si="3"/>
        <v>0</v>
      </c>
      <c r="AG15" s="101">
        <f t="shared" si="3"/>
        <v>0</v>
      </c>
      <c r="AH15" s="101">
        <f t="shared" si="3"/>
        <v>0</v>
      </c>
      <c r="AI15" s="102">
        <f t="shared" si="3"/>
        <v>0</v>
      </c>
      <c r="AJ15" s="102">
        <f t="shared" si="3"/>
        <v>0</v>
      </c>
      <c r="AK15" s="103">
        <f t="shared" si="4"/>
        <v>0</v>
      </c>
      <c r="AM15" s="104">
        <f t="shared" si="5"/>
        <v>0</v>
      </c>
      <c r="AN15" s="105">
        <f t="shared" si="6"/>
        <v>7</v>
      </c>
      <c r="AO15" s="106">
        <f t="shared" si="7"/>
        <v>0</v>
      </c>
      <c r="AP15" s="105">
        <f t="shared" si="8"/>
        <v>0</v>
      </c>
      <c r="AQ15" s="106">
        <f t="shared" si="9"/>
        <v>0</v>
      </c>
      <c r="AR15" s="105">
        <f t="shared" si="10"/>
        <v>0</v>
      </c>
      <c r="AS15" s="107">
        <f t="shared" si="11"/>
        <v>0</v>
      </c>
      <c r="AV15" s="100">
        <f t="shared" si="12"/>
        <v>0</v>
      </c>
      <c r="AW15" s="101">
        <f t="shared" si="12"/>
        <v>0</v>
      </c>
      <c r="AX15" s="101">
        <f t="shared" si="12"/>
        <v>0</v>
      </c>
      <c r="AY15" s="102">
        <f t="shared" si="12"/>
        <v>2.2999999999999998</v>
      </c>
      <c r="AZ15" s="102">
        <f t="shared" si="12"/>
        <v>0</v>
      </c>
      <c r="BA15" s="101">
        <f t="shared" si="12"/>
        <v>0</v>
      </c>
      <c r="BB15" s="101">
        <f t="shared" si="12"/>
        <v>0</v>
      </c>
      <c r="BC15" s="102">
        <f t="shared" si="12"/>
        <v>0</v>
      </c>
      <c r="BD15" s="102">
        <f t="shared" si="12"/>
        <v>0</v>
      </c>
      <c r="BE15" s="101">
        <f t="shared" si="12"/>
        <v>0</v>
      </c>
      <c r="BF15" s="101">
        <f t="shared" si="12"/>
        <v>0</v>
      </c>
      <c r="BG15" s="102">
        <f t="shared" si="12"/>
        <v>0</v>
      </c>
      <c r="BH15" s="102">
        <f t="shared" si="12"/>
        <v>0</v>
      </c>
      <c r="BI15" s="103">
        <f t="shared" si="13"/>
        <v>0</v>
      </c>
      <c r="BK15" s="104">
        <f t="shared" si="14"/>
        <v>0</v>
      </c>
      <c r="BL15" s="105">
        <f t="shared" si="15"/>
        <v>2.2999999999999998</v>
      </c>
      <c r="BM15" s="106">
        <f t="shared" si="16"/>
        <v>0</v>
      </c>
      <c r="BN15" s="105">
        <f t="shared" si="17"/>
        <v>0</v>
      </c>
      <c r="BO15" s="106">
        <f t="shared" si="18"/>
        <v>0</v>
      </c>
      <c r="BP15" s="105">
        <f t="shared" si="19"/>
        <v>0</v>
      </c>
      <c r="BQ15" s="107">
        <f t="shared" si="20"/>
        <v>0</v>
      </c>
      <c r="BS15" s="100">
        <f>IF(T($C15)=T('Typy taboru'!$C$8),IF($J15&gt;0,IF($J15&gt;='Typy taboru'!$F$8,IF($J15&gt;'Typy taboru'!$G$8,IF($J15&gt;'Typy taboru'!$I$8,3,2),1),0)),0)</f>
        <v>0</v>
      </c>
      <c r="BT15" s="232">
        <f>IF(T($L15)=T('Typy taboru'!$C$8),IF($S15&gt;0,IF($S15&gt;='Typy taboru'!$F$8,IF($S15&gt;'Typy taboru'!$G$8,IF($S15&gt;'Typy taboru'!$I$8,3,2),1),0)),0)</f>
        <v>0</v>
      </c>
      <c r="BV15" s="100">
        <f>IF(T($C15)=T('Typy taboru'!$C$9),IF($J15&gt;0,IF($J15&gt;='Typy taboru'!$F$9,IF($J15&gt;'Typy taboru'!$G$9,IF($J15&gt;'Typy taboru'!$I$9,3,2),1),0)),0)</f>
        <v>0</v>
      </c>
      <c r="BW15" s="232">
        <f>IF(T($L15)=T('Typy taboru'!$C$9),IF($S15&gt;0,IF($S15&gt;='Typy taboru'!$F$9,IF($S15&gt;'Typy taboru'!$G$9,IF($S15&gt;'Typy taboru'!$I$9,3,2),1),0)),0)</f>
        <v>0</v>
      </c>
      <c r="BY15" s="100">
        <f>IF(T($C15)=T('Typy taboru'!$C$10),IF($J15&gt;0,IF($J15&gt;='Typy taboru'!$F$10,IF($J15&gt;'Typy taboru'!$G$10,IF($J15&gt;'Typy taboru'!$I$10,3,2),1),0)),0)</f>
        <v>0</v>
      </c>
      <c r="BZ15" s="232">
        <f>IF(T($L15)=T('Typy taboru'!$C$10),IF($S15&gt;0,IF($S15&gt;='Typy taboru'!$F$10,IF($S15&gt;'Typy taboru'!$G$10,IF($S15&gt;'Typy taboru'!$I$10,3,2),1),0)),0)</f>
        <v>0</v>
      </c>
      <c r="CB15" s="100">
        <f>IF(T($C15)=T('Typy taboru'!$C$11),IF($J15&gt;0,IF($J15&gt;='Typy taboru'!$F$11,IF($J15&gt;'Typy taboru'!$G$11,IF($J15&gt;'Typy taboru'!$I$11,3,2),1),0)),0)</f>
        <v>0</v>
      </c>
      <c r="CC15" s="232">
        <f>IF(T($L15)=T('Typy taboru'!$C$11),IF($S15&gt;0,IF($S15&gt;='Typy taboru'!$F$11,IF($S15&gt;'Typy taboru'!$G$11,IF($S15&gt;'Typy taboru'!$I$11,3,2),1),0)),0)</f>
        <v>0</v>
      </c>
      <c r="CE15" s="100">
        <f>IF(T($C15)=T('Typy taboru'!$C$12),IF($J15&gt;0,IF($J15&gt;='Typy taboru'!$F$12,IF($J15&gt;'Typy taboru'!$G$12,IF($J15&gt;'Typy taboru'!$I$12,3,2),1),0)),0)</f>
        <v>0</v>
      </c>
      <c r="CF15" s="232">
        <f>IF(T($L15)=T('Typy taboru'!$C$12),IF($S15&gt;0,IF($S15&gt;='Typy taboru'!$F$12,IF($S15&gt;'Typy taboru'!$G$12,IF($S15&gt;'Typy taboru'!$I$12,3,2),1),0)),0)</f>
        <v>0</v>
      </c>
      <c r="CH15" s="100">
        <f>IF(T($C15)=T('Typy taboru'!$C$13),IF($J15&gt;0,IF($J15&gt;='Typy taboru'!$F$13,IF($J15&gt;'Typy taboru'!$G$13,IF($J15&gt;'Typy taboru'!$I$13,3,2),1),0)),0)</f>
        <v>0</v>
      </c>
      <c r="CI15" s="232">
        <f>IF(T($L15)=T('Typy taboru'!$C$13),IF($S15&gt;0,IF($S15&gt;='Typy taboru'!$F$13,IF($S15&gt;'Typy taboru'!$G$13,IF($S15&gt;'Typy taboru'!$I$13,3,2),1),0)),0)</f>
        <v>0</v>
      </c>
      <c r="CK15" s="100">
        <f>IF(T($C15)=T('Typy taboru'!$C$14),IF($J15&gt;0,IF($J15&gt;='Typy taboru'!$F$14,IF($J15&gt;'Typy taboru'!$G$14,IF($J15&gt;'Typy taboru'!$I$14,3,2),1),0)),0)</f>
        <v>0</v>
      </c>
      <c r="CL15" s="232">
        <f>IF(T($L15)=T('Typy taboru'!$C$14),IF($S15&gt;0,IF($S15&gt;='Typy taboru'!$F$14,IF($S15&gt;'Typy taboru'!$G$14,IF($S15&gt;'Typy taboru'!$I$14,3,2),1),0)),0)</f>
        <v>0</v>
      </c>
      <c r="CN15" s="100">
        <f>IF(T($C15)=T('Typy taboru'!$C$15),IF($J15&gt;0,IF($J15&gt;='Typy taboru'!$F$15,IF($J15&gt;'Typy taboru'!$G$15,IF($J15&gt;'Typy taboru'!$I$15,3,2),1),0)),0)</f>
        <v>0</v>
      </c>
      <c r="CO15" s="232">
        <f>IF(T($L15)=T('Typy taboru'!$C$15),IF($S15&gt;0,IF($S15&gt;='Typy taboru'!$F$15,IF($S15&gt;'Typy taboru'!$G$15,IF($S15&gt;'Typy taboru'!$I$15,3,2),1),0)),0)</f>
        <v>0</v>
      </c>
    </row>
    <row r="16" spans="1:93" ht="24.95" customHeight="1" x14ac:dyDescent="0.2">
      <c r="B16" s="94">
        <v>9.1</v>
      </c>
      <c r="C16" s="393" t="s">
        <v>81</v>
      </c>
      <c r="D16" s="390" t="s">
        <v>259</v>
      </c>
      <c r="E16" s="439">
        <v>8.5</v>
      </c>
      <c r="F16" s="439" t="s">
        <v>23</v>
      </c>
      <c r="G16" s="95">
        <v>22</v>
      </c>
      <c r="H16" s="373">
        <f t="shared" si="0"/>
        <v>2.5882352941176472</v>
      </c>
      <c r="I16" s="96" t="s">
        <v>151</v>
      </c>
      <c r="J16" s="95">
        <v>19</v>
      </c>
      <c r="K16" s="374">
        <v>9.32</v>
      </c>
      <c r="L16" s="393" t="s">
        <v>81</v>
      </c>
      <c r="M16" s="390" t="s">
        <v>267</v>
      </c>
      <c r="N16" s="439">
        <v>10</v>
      </c>
      <c r="O16" s="439" t="s">
        <v>23</v>
      </c>
      <c r="P16" s="95">
        <v>45</v>
      </c>
      <c r="Q16" s="373">
        <f t="shared" si="21"/>
        <v>4.5</v>
      </c>
      <c r="R16" s="96" t="s">
        <v>104</v>
      </c>
      <c r="S16" s="95">
        <v>37</v>
      </c>
      <c r="T16" s="98">
        <f t="shared" si="1"/>
        <v>67</v>
      </c>
      <c r="U16" s="99">
        <f t="shared" si="2"/>
        <v>3.6216216216216215</v>
      </c>
      <c r="X16" s="100">
        <f t="shared" si="3"/>
        <v>0</v>
      </c>
      <c r="Y16" s="101">
        <f t="shared" si="3"/>
        <v>0</v>
      </c>
      <c r="Z16" s="101">
        <f t="shared" si="3"/>
        <v>0</v>
      </c>
      <c r="AA16" s="102">
        <f t="shared" si="3"/>
        <v>22</v>
      </c>
      <c r="AB16" s="102">
        <f t="shared" si="3"/>
        <v>45</v>
      </c>
      <c r="AC16" s="101">
        <f t="shared" si="3"/>
        <v>0</v>
      </c>
      <c r="AD16" s="101">
        <f t="shared" si="3"/>
        <v>0</v>
      </c>
      <c r="AE16" s="102">
        <f t="shared" si="3"/>
        <v>0</v>
      </c>
      <c r="AF16" s="102">
        <f t="shared" si="3"/>
        <v>0</v>
      </c>
      <c r="AG16" s="101">
        <f t="shared" si="3"/>
        <v>0</v>
      </c>
      <c r="AH16" s="101">
        <f t="shared" si="3"/>
        <v>0</v>
      </c>
      <c r="AI16" s="102">
        <f t="shared" si="3"/>
        <v>0</v>
      </c>
      <c r="AJ16" s="102">
        <f t="shared" si="3"/>
        <v>0</v>
      </c>
      <c r="AK16" s="103">
        <f t="shared" si="4"/>
        <v>0</v>
      </c>
      <c r="AM16" s="104">
        <f t="shared" si="5"/>
        <v>0</v>
      </c>
      <c r="AN16" s="105">
        <f t="shared" si="6"/>
        <v>67</v>
      </c>
      <c r="AO16" s="106">
        <f t="shared" si="7"/>
        <v>0</v>
      </c>
      <c r="AP16" s="105">
        <f t="shared" si="8"/>
        <v>0</v>
      </c>
      <c r="AQ16" s="106">
        <f t="shared" si="9"/>
        <v>0</v>
      </c>
      <c r="AR16" s="105">
        <f t="shared" si="10"/>
        <v>0</v>
      </c>
      <c r="AS16" s="107">
        <f t="shared" si="11"/>
        <v>0</v>
      </c>
      <c r="AV16" s="100">
        <f t="shared" si="12"/>
        <v>0</v>
      </c>
      <c r="AW16" s="101">
        <f t="shared" si="12"/>
        <v>0</v>
      </c>
      <c r="AX16" s="101">
        <f t="shared" si="12"/>
        <v>0</v>
      </c>
      <c r="AY16" s="102">
        <f t="shared" si="12"/>
        <v>8.5</v>
      </c>
      <c r="AZ16" s="102">
        <f t="shared" si="12"/>
        <v>10</v>
      </c>
      <c r="BA16" s="101">
        <f t="shared" si="12"/>
        <v>0</v>
      </c>
      <c r="BB16" s="101">
        <f t="shared" si="12"/>
        <v>0</v>
      </c>
      <c r="BC16" s="102">
        <f t="shared" si="12"/>
        <v>0</v>
      </c>
      <c r="BD16" s="102">
        <f t="shared" si="12"/>
        <v>0</v>
      </c>
      <c r="BE16" s="101">
        <f t="shared" si="12"/>
        <v>0</v>
      </c>
      <c r="BF16" s="101">
        <f t="shared" si="12"/>
        <v>0</v>
      </c>
      <c r="BG16" s="102">
        <f t="shared" si="12"/>
        <v>0</v>
      </c>
      <c r="BH16" s="102">
        <f t="shared" si="12"/>
        <v>0</v>
      </c>
      <c r="BI16" s="103">
        <f t="shared" si="13"/>
        <v>0</v>
      </c>
      <c r="BK16" s="104">
        <f t="shared" si="14"/>
        <v>0</v>
      </c>
      <c r="BL16" s="105">
        <f t="shared" si="15"/>
        <v>18.5</v>
      </c>
      <c r="BM16" s="106">
        <f t="shared" si="16"/>
        <v>0</v>
      </c>
      <c r="BN16" s="105">
        <f t="shared" si="17"/>
        <v>0</v>
      </c>
      <c r="BO16" s="106">
        <f t="shared" si="18"/>
        <v>0</v>
      </c>
      <c r="BP16" s="105">
        <f t="shared" si="19"/>
        <v>0</v>
      </c>
      <c r="BQ16" s="107">
        <f t="shared" si="20"/>
        <v>0</v>
      </c>
      <c r="BS16" s="100">
        <f>IF(T($C16)=T('Typy taboru'!$C$8),IF($J16&gt;0,IF($J16&gt;='Typy taboru'!$F$8,IF($J16&gt;'Typy taboru'!$G$8,IF($J16&gt;'Typy taboru'!$I$8,3,2),1),0)),0)</f>
        <v>0</v>
      </c>
      <c r="BT16" s="232">
        <f>IF(T($L16)=T('Typy taboru'!$C$8),IF($S16&gt;0,IF($S16&gt;='Typy taboru'!$F$8,IF($S16&gt;'Typy taboru'!$G$8,IF($S16&gt;'Typy taboru'!$I$8,3,2),1),0)),0)</f>
        <v>0</v>
      </c>
      <c r="BV16" s="100">
        <f>IF(T($C16)=T('Typy taboru'!$C$9),IF($J16&gt;0,IF($J16&gt;='Typy taboru'!$F$9,IF($J16&gt;'Typy taboru'!$G$9,IF($J16&gt;'Typy taboru'!$I$9,3,2),1),0)),0)</f>
        <v>0</v>
      </c>
      <c r="BW16" s="232">
        <f>IF(T($L16)=T('Typy taboru'!$C$9),IF($S16&gt;0,IF($S16&gt;='Typy taboru'!$F$9,IF($S16&gt;'Typy taboru'!$G$9,IF($S16&gt;'Typy taboru'!$I$9,3,2),1),0)),0)</f>
        <v>0</v>
      </c>
      <c r="BY16" s="100">
        <f>IF(T($C16)=T('Typy taboru'!$C$10),IF($J16&gt;0,IF($J16&gt;='Typy taboru'!$F$10,IF($J16&gt;'Typy taboru'!$G$10,IF($J16&gt;'Typy taboru'!$I$10,3,2),1),0)),0)</f>
        <v>0</v>
      </c>
      <c r="BZ16" s="232">
        <f>IF(T($L16)=T('Typy taboru'!$C$10),IF($S16&gt;0,IF($S16&gt;='Typy taboru'!$F$10,IF($S16&gt;'Typy taboru'!$G$10,IF($S16&gt;'Typy taboru'!$I$10,3,2),1),0)),0)</f>
        <v>0</v>
      </c>
      <c r="CB16" s="100">
        <f>IF(T($C16)=T('Typy taboru'!$C$11),IF($J16&gt;0,IF($J16&gt;='Typy taboru'!$F$11,IF($J16&gt;'Typy taboru'!$G$11,IF($J16&gt;'Typy taboru'!$I$11,3,2),1),0)),0)</f>
        <v>0</v>
      </c>
      <c r="CC16" s="232">
        <f>IF(T($L16)=T('Typy taboru'!$C$11),IF($S16&gt;0,IF($S16&gt;='Typy taboru'!$F$11,IF($S16&gt;'Typy taboru'!$G$11,IF($S16&gt;'Typy taboru'!$I$11,3,2),1),0)),0)</f>
        <v>0</v>
      </c>
      <c r="CE16" s="100">
        <f>IF(T($C16)=T('Typy taboru'!$C$12),IF($J16&gt;0,IF($J16&gt;='Typy taboru'!$F$12,IF($J16&gt;'Typy taboru'!$G$12,IF($J16&gt;'Typy taboru'!$I$12,3,2),1),0)),0)</f>
        <v>0</v>
      </c>
      <c r="CF16" s="232">
        <f>IF(T($L16)=T('Typy taboru'!$C$12),IF($S16&gt;0,IF($S16&gt;='Typy taboru'!$F$12,IF($S16&gt;'Typy taboru'!$G$12,IF($S16&gt;'Typy taboru'!$I$12,3,2),1),0)),0)</f>
        <v>0</v>
      </c>
      <c r="CH16" s="100">
        <f>IF(T($C16)=T('Typy taboru'!$C$13),IF($J16&gt;0,IF($J16&gt;='Typy taboru'!$F$13,IF($J16&gt;'Typy taboru'!$G$13,IF($J16&gt;'Typy taboru'!$I$13,3,2),1),0)),0)</f>
        <v>0</v>
      </c>
      <c r="CI16" s="232">
        <f>IF(T($L16)=T('Typy taboru'!$C$13),IF($S16&gt;0,IF($S16&gt;='Typy taboru'!$F$13,IF($S16&gt;'Typy taboru'!$G$13,IF($S16&gt;'Typy taboru'!$I$13,3,2),1),0)),0)</f>
        <v>0</v>
      </c>
      <c r="CK16" s="100">
        <f>IF(T($C16)=T('Typy taboru'!$C$14),IF($J16&gt;0,IF($J16&gt;='Typy taboru'!$F$14,IF($J16&gt;'Typy taboru'!$G$14,IF($J16&gt;'Typy taboru'!$I$14,3,2),1),0)),0)</f>
        <v>0</v>
      </c>
      <c r="CL16" s="232">
        <f>IF(T($L16)=T('Typy taboru'!$C$14),IF($S16&gt;0,IF($S16&gt;='Typy taboru'!$F$14,IF($S16&gt;'Typy taboru'!$G$14,IF($S16&gt;'Typy taboru'!$I$14,3,2),1),0)),0)</f>
        <v>0</v>
      </c>
      <c r="CN16" s="100">
        <f>IF(T($C16)=T('Typy taboru'!$C$15),IF($J16&gt;0,IF($J16&gt;='Typy taboru'!$F$15,IF($J16&gt;'Typy taboru'!$G$15,IF($J16&gt;'Typy taboru'!$I$15,3,2),1),0)),0)</f>
        <v>0</v>
      </c>
      <c r="CO16" s="232">
        <f>IF(T($L16)=T('Typy taboru'!$C$15),IF($S16&gt;0,IF($S16&gt;='Typy taboru'!$F$15,IF($S16&gt;'Typy taboru'!$G$15,IF($S16&gt;'Typy taboru'!$I$15,3,2),1),0)),0)</f>
        <v>0</v>
      </c>
    </row>
    <row r="17" spans="2:93" ht="24.95" customHeight="1" x14ac:dyDescent="0.2">
      <c r="B17" s="94">
        <v>10.16</v>
      </c>
      <c r="C17" s="393" t="s">
        <v>81</v>
      </c>
      <c r="D17" s="390" t="s">
        <v>260</v>
      </c>
      <c r="E17" s="439">
        <v>4</v>
      </c>
      <c r="F17" s="439" t="s">
        <v>23</v>
      </c>
      <c r="G17" s="95">
        <v>23</v>
      </c>
      <c r="H17" s="373">
        <f t="shared" si="0"/>
        <v>5.75</v>
      </c>
      <c r="I17" s="96" t="s">
        <v>151</v>
      </c>
      <c r="J17" s="95">
        <v>15</v>
      </c>
      <c r="K17" s="97">
        <v>10.35</v>
      </c>
      <c r="L17" s="393" t="s">
        <v>81</v>
      </c>
      <c r="M17" s="390" t="s">
        <v>264</v>
      </c>
      <c r="N17" s="439">
        <v>4</v>
      </c>
      <c r="O17" s="439" t="s">
        <v>23</v>
      </c>
      <c r="P17" s="95">
        <v>12</v>
      </c>
      <c r="Q17" s="373">
        <f t="shared" si="21"/>
        <v>3</v>
      </c>
      <c r="R17" s="96" t="s">
        <v>101</v>
      </c>
      <c r="S17" s="95">
        <v>11</v>
      </c>
      <c r="T17" s="98">
        <f t="shared" si="1"/>
        <v>35</v>
      </c>
      <c r="U17" s="99">
        <f t="shared" si="2"/>
        <v>4.375</v>
      </c>
      <c r="X17" s="100">
        <f t="shared" si="3"/>
        <v>0</v>
      </c>
      <c r="Y17" s="101">
        <f t="shared" si="3"/>
        <v>0</v>
      </c>
      <c r="Z17" s="101">
        <f t="shared" si="3"/>
        <v>0</v>
      </c>
      <c r="AA17" s="102">
        <f t="shared" si="3"/>
        <v>0</v>
      </c>
      <c r="AB17" s="102">
        <f t="shared" si="3"/>
        <v>35</v>
      </c>
      <c r="AC17" s="101">
        <f t="shared" si="3"/>
        <v>0</v>
      </c>
      <c r="AD17" s="101">
        <f t="shared" si="3"/>
        <v>0</v>
      </c>
      <c r="AE17" s="102">
        <f t="shared" si="3"/>
        <v>0</v>
      </c>
      <c r="AF17" s="102">
        <f t="shared" si="3"/>
        <v>0</v>
      </c>
      <c r="AG17" s="101">
        <f t="shared" si="3"/>
        <v>0</v>
      </c>
      <c r="AH17" s="101">
        <f t="shared" si="3"/>
        <v>0</v>
      </c>
      <c r="AI17" s="102">
        <f t="shared" si="3"/>
        <v>0</v>
      </c>
      <c r="AJ17" s="102">
        <f t="shared" si="3"/>
        <v>0</v>
      </c>
      <c r="AK17" s="103">
        <f t="shared" si="4"/>
        <v>0</v>
      </c>
      <c r="AM17" s="104">
        <f t="shared" si="5"/>
        <v>0</v>
      </c>
      <c r="AN17" s="105">
        <f t="shared" si="6"/>
        <v>35</v>
      </c>
      <c r="AO17" s="106">
        <f t="shared" si="7"/>
        <v>0</v>
      </c>
      <c r="AP17" s="105">
        <f t="shared" si="8"/>
        <v>0</v>
      </c>
      <c r="AQ17" s="106">
        <f t="shared" si="9"/>
        <v>0</v>
      </c>
      <c r="AR17" s="105">
        <f t="shared" si="10"/>
        <v>0</v>
      </c>
      <c r="AS17" s="107">
        <f t="shared" si="11"/>
        <v>0</v>
      </c>
      <c r="AV17" s="100">
        <f t="shared" si="12"/>
        <v>0</v>
      </c>
      <c r="AW17" s="101">
        <f t="shared" si="12"/>
        <v>0</v>
      </c>
      <c r="AX17" s="101">
        <f t="shared" si="12"/>
        <v>0</v>
      </c>
      <c r="AY17" s="102">
        <f t="shared" si="12"/>
        <v>0</v>
      </c>
      <c r="AZ17" s="102">
        <f t="shared" si="12"/>
        <v>8</v>
      </c>
      <c r="BA17" s="101">
        <f t="shared" si="12"/>
        <v>0</v>
      </c>
      <c r="BB17" s="101">
        <f t="shared" si="12"/>
        <v>0</v>
      </c>
      <c r="BC17" s="102">
        <f t="shared" si="12"/>
        <v>0</v>
      </c>
      <c r="BD17" s="102">
        <f t="shared" si="12"/>
        <v>0</v>
      </c>
      <c r="BE17" s="101">
        <f t="shared" si="12"/>
        <v>0</v>
      </c>
      <c r="BF17" s="101">
        <f t="shared" si="12"/>
        <v>0</v>
      </c>
      <c r="BG17" s="102">
        <f t="shared" si="12"/>
        <v>0</v>
      </c>
      <c r="BH17" s="102">
        <f t="shared" si="12"/>
        <v>0</v>
      </c>
      <c r="BI17" s="103">
        <f t="shared" si="13"/>
        <v>0</v>
      </c>
      <c r="BK17" s="104">
        <f t="shared" si="14"/>
        <v>0</v>
      </c>
      <c r="BL17" s="105">
        <f t="shared" si="15"/>
        <v>8</v>
      </c>
      <c r="BM17" s="106">
        <f t="shared" si="16"/>
        <v>0</v>
      </c>
      <c r="BN17" s="105">
        <f t="shared" si="17"/>
        <v>0</v>
      </c>
      <c r="BO17" s="106">
        <f t="shared" si="18"/>
        <v>0</v>
      </c>
      <c r="BP17" s="105">
        <f t="shared" si="19"/>
        <v>0</v>
      </c>
      <c r="BQ17" s="107">
        <f t="shared" si="20"/>
        <v>0</v>
      </c>
      <c r="BS17" s="100">
        <f>IF(T($C17)=T('Typy taboru'!$C$8),IF($J17&gt;0,IF($J17&gt;='Typy taboru'!$F$8,IF($J17&gt;'Typy taboru'!$G$8,IF($J17&gt;'Typy taboru'!$I$8,3,2),1),0)),0)</f>
        <v>0</v>
      </c>
      <c r="BT17" s="232">
        <f>IF(T($L17)=T('Typy taboru'!$C$8),IF($S17&gt;0,IF($S17&gt;='Typy taboru'!$F$8,IF($S17&gt;'Typy taboru'!$G$8,IF($S17&gt;'Typy taboru'!$I$8,3,2),1),0)),0)</f>
        <v>0</v>
      </c>
      <c r="BV17" s="100">
        <f>IF(T($C17)=T('Typy taboru'!$C$9),IF($J17&gt;0,IF($J17&gt;='Typy taboru'!$F$9,IF($J17&gt;'Typy taboru'!$G$9,IF($J17&gt;'Typy taboru'!$I$9,3,2),1),0)),0)</f>
        <v>0</v>
      </c>
      <c r="BW17" s="232">
        <f>IF(T($L17)=T('Typy taboru'!$C$9),IF($S17&gt;0,IF($S17&gt;='Typy taboru'!$F$9,IF($S17&gt;'Typy taboru'!$G$9,IF($S17&gt;'Typy taboru'!$I$9,3,2),1),0)),0)</f>
        <v>0</v>
      </c>
      <c r="BY17" s="100">
        <f>IF(T($C17)=T('Typy taboru'!$C$10),IF($J17&gt;0,IF($J17&gt;='Typy taboru'!$F$10,IF($J17&gt;'Typy taboru'!$G$10,IF($J17&gt;'Typy taboru'!$I$10,3,2),1),0)),0)</f>
        <v>0</v>
      </c>
      <c r="BZ17" s="232">
        <f>IF(T($L17)=T('Typy taboru'!$C$10),IF($S17&gt;0,IF($S17&gt;='Typy taboru'!$F$10,IF($S17&gt;'Typy taboru'!$G$10,IF($S17&gt;'Typy taboru'!$I$10,3,2),1),0)),0)</f>
        <v>0</v>
      </c>
      <c r="CB17" s="100">
        <f>IF(T($C17)=T('Typy taboru'!$C$11),IF($J17&gt;0,IF($J17&gt;='Typy taboru'!$F$11,IF($J17&gt;'Typy taboru'!$G$11,IF($J17&gt;'Typy taboru'!$I$11,3,2),1),0)),0)</f>
        <v>0</v>
      </c>
      <c r="CC17" s="232">
        <f>IF(T($L17)=T('Typy taboru'!$C$11),IF($S17&gt;0,IF($S17&gt;='Typy taboru'!$F$11,IF($S17&gt;'Typy taboru'!$G$11,IF($S17&gt;'Typy taboru'!$I$11,3,2),1),0)),0)</f>
        <v>0</v>
      </c>
      <c r="CE17" s="100">
        <f>IF(T($C17)=T('Typy taboru'!$C$12),IF($J17&gt;0,IF($J17&gt;='Typy taboru'!$F$12,IF($J17&gt;'Typy taboru'!$G$12,IF($J17&gt;'Typy taboru'!$I$12,3,2),1),0)),0)</f>
        <v>0</v>
      </c>
      <c r="CF17" s="232">
        <f>IF(T($L17)=T('Typy taboru'!$C$12),IF($S17&gt;0,IF($S17&gt;='Typy taboru'!$F$12,IF($S17&gt;'Typy taboru'!$G$12,IF($S17&gt;'Typy taboru'!$I$12,3,2),1),0)),0)</f>
        <v>0</v>
      </c>
      <c r="CH17" s="100">
        <f>IF(T($C17)=T('Typy taboru'!$C$13),IF($J17&gt;0,IF($J17&gt;='Typy taboru'!$F$13,IF($J17&gt;'Typy taboru'!$G$13,IF($J17&gt;'Typy taboru'!$I$13,3,2),1),0)),0)</f>
        <v>0</v>
      </c>
      <c r="CI17" s="232">
        <f>IF(T($L17)=T('Typy taboru'!$C$13),IF($S17&gt;0,IF($S17&gt;='Typy taboru'!$F$13,IF($S17&gt;'Typy taboru'!$G$13,IF($S17&gt;'Typy taboru'!$I$13,3,2),1),0)),0)</f>
        <v>0</v>
      </c>
      <c r="CK17" s="100">
        <f>IF(T($C17)=T('Typy taboru'!$C$14),IF($J17&gt;0,IF($J17&gt;='Typy taboru'!$F$14,IF($J17&gt;'Typy taboru'!$G$14,IF($J17&gt;'Typy taboru'!$I$14,3,2),1),0)),0)</f>
        <v>0</v>
      </c>
      <c r="CL17" s="232">
        <f>IF(T($L17)=T('Typy taboru'!$C$14),IF($S17&gt;0,IF($S17&gt;='Typy taboru'!$F$14,IF($S17&gt;'Typy taboru'!$G$14,IF($S17&gt;'Typy taboru'!$I$14,3,2),1),0)),0)</f>
        <v>0</v>
      </c>
      <c r="CN17" s="100">
        <f>IF(T($C17)=T('Typy taboru'!$C$15),IF($J17&gt;0,IF($J17&gt;='Typy taboru'!$F$15,IF($J17&gt;'Typy taboru'!$G$15,IF($J17&gt;'Typy taboru'!$I$15,3,2),1),0)),0)</f>
        <v>0</v>
      </c>
      <c r="CO17" s="232">
        <f>IF(T($L17)=T('Typy taboru'!$C$15),IF($S17&gt;0,IF($S17&gt;='Typy taboru'!$F$15,IF($S17&gt;'Typy taboru'!$G$15,IF($S17&gt;'Typy taboru'!$I$15,3,2),1),0)),0)</f>
        <v>0</v>
      </c>
    </row>
    <row r="18" spans="2:93" ht="24.95" customHeight="1" x14ac:dyDescent="0.2">
      <c r="B18" s="94">
        <v>10.55</v>
      </c>
      <c r="C18" s="393" t="s">
        <v>81</v>
      </c>
      <c r="D18" s="390" t="s">
        <v>260</v>
      </c>
      <c r="E18" s="439">
        <v>4</v>
      </c>
      <c r="F18" s="439" t="s">
        <v>23</v>
      </c>
      <c r="G18" s="95">
        <v>23</v>
      </c>
      <c r="H18" s="373">
        <f t="shared" si="0"/>
        <v>5.75</v>
      </c>
      <c r="I18" s="96" t="s">
        <v>108</v>
      </c>
      <c r="J18" s="95">
        <v>18</v>
      </c>
      <c r="K18" s="97">
        <v>11.13</v>
      </c>
      <c r="L18" s="393" t="s">
        <v>81</v>
      </c>
      <c r="M18" s="390" t="s">
        <v>264</v>
      </c>
      <c r="N18" s="439">
        <v>4</v>
      </c>
      <c r="O18" s="439" t="s">
        <v>23</v>
      </c>
      <c r="P18" s="95">
        <v>14</v>
      </c>
      <c r="Q18" s="373">
        <f t="shared" si="21"/>
        <v>3.5</v>
      </c>
      <c r="R18" s="96" t="s">
        <v>101</v>
      </c>
      <c r="S18" s="95">
        <v>7</v>
      </c>
      <c r="T18" s="98">
        <f>G18+P18</f>
        <v>37</v>
      </c>
      <c r="U18" s="99">
        <f>T18/(N(E18)+N(F18)+N(N18)+N(O18))</f>
        <v>4.625</v>
      </c>
      <c r="X18" s="100">
        <f t="shared" si="3"/>
        <v>0</v>
      </c>
      <c r="Y18" s="101">
        <f t="shared" si="3"/>
        <v>0</v>
      </c>
      <c r="Z18" s="101">
        <f t="shared" si="3"/>
        <v>0</v>
      </c>
      <c r="AA18" s="102">
        <f t="shared" si="3"/>
        <v>0</v>
      </c>
      <c r="AB18" s="102">
        <f t="shared" si="3"/>
        <v>23</v>
      </c>
      <c r="AC18" s="101">
        <f t="shared" si="3"/>
        <v>14</v>
      </c>
      <c r="AD18" s="101">
        <f t="shared" si="3"/>
        <v>0</v>
      </c>
      <c r="AE18" s="102">
        <f t="shared" si="3"/>
        <v>0</v>
      </c>
      <c r="AF18" s="102">
        <f t="shared" si="3"/>
        <v>0</v>
      </c>
      <c r="AG18" s="101">
        <f t="shared" si="3"/>
        <v>0</v>
      </c>
      <c r="AH18" s="101">
        <f t="shared" si="3"/>
        <v>0</v>
      </c>
      <c r="AI18" s="102">
        <f t="shared" si="3"/>
        <v>0</v>
      </c>
      <c r="AJ18" s="102">
        <f t="shared" si="3"/>
        <v>0</v>
      </c>
      <c r="AK18" s="103">
        <f t="shared" si="4"/>
        <v>0</v>
      </c>
      <c r="AM18" s="104">
        <f>Y18+Z18</f>
        <v>0</v>
      </c>
      <c r="AN18" s="105">
        <f>AA18+AB18</f>
        <v>23</v>
      </c>
      <c r="AO18" s="106">
        <f>AC18+AD18</f>
        <v>14</v>
      </c>
      <c r="AP18" s="105">
        <f>AE18+AF18</f>
        <v>0</v>
      </c>
      <c r="AQ18" s="106">
        <f>AG18+AH18</f>
        <v>0</v>
      </c>
      <c r="AR18" s="105">
        <f>AI18+AJ18</f>
        <v>0</v>
      </c>
      <c r="AS18" s="107">
        <f>AK18+X18</f>
        <v>0</v>
      </c>
      <c r="AV18" s="100">
        <f t="shared" si="12"/>
        <v>0</v>
      </c>
      <c r="AW18" s="101">
        <f t="shared" si="12"/>
        <v>0</v>
      </c>
      <c r="AX18" s="101">
        <f t="shared" si="12"/>
        <v>0</v>
      </c>
      <c r="AY18" s="102">
        <f t="shared" si="12"/>
        <v>0</v>
      </c>
      <c r="AZ18" s="102">
        <f t="shared" si="12"/>
        <v>4</v>
      </c>
      <c r="BA18" s="101">
        <f t="shared" si="12"/>
        <v>4</v>
      </c>
      <c r="BB18" s="101">
        <f t="shared" si="12"/>
        <v>0</v>
      </c>
      <c r="BC18" s="102">
        <f t="shared" si="12"/>
        <v>0</v>
      </c>
      <c r="BD18" s="102">
        <f t="shared" si="12"/>
        <v>0</v>
      </c>
      <c r="BE18" s="101">
        <f t="shared" si="12"/>
        <v>0</v>
      </c>
      <c r="BF18" s="101">
        <f t="shared" si="12"/>
        <v>0</v>
      </c>
      <c r="BG18" s="102">
        <f t="shared" si="12"/>
        <v>0</v>
      </c>
      <c r="BH18" s="102">
        <f t="shared" si="12"/>
        <v>0</v>
      </c>
      <c r="BI18" s="103">
        <f t="shared" si="13"/>
        <v>0</v>
      </c>
      <c r="BK18" s="104">
        <f>AW18+AX18</f>
        <v>0</v>
      </c>
      <c r="BL18" s="105">
        <f>AY18+AZ18</f>
        <v>4</v>
      </c>
      <c r="BM18" s="106">
        <f>BA18+BB18</f>
        <v>4</v>
      </c>
      <c r="BN18" s="105">
        <f>BC18+BD18</f>
        <v>0</v>
      </c>
      <c r="BO18" s="106">
        <f>BE18+BF18</f>
        <v>0</v>
      </c>
      <c r="BP18" s="105">
        <f>BG18+BH18</f>
        <v>0</v>
      </c>
      <c r="BQ18" s="107">
        <f>BI18+AV18</f>
        <v>0</v>
      </c>
      <c r="BS18" s="100">
        <f>IF(T($C18)=T('Typy taboru'!$C$8),IF($J18&gt;0,IF($J18&gt;='Typy taboru'!$F$8,IF($J18&gt;'Typy taboru'!$G$8,IF($J18&gt;'Typy taboru'!$I$8,3,2),1),0)),0)</f>
        <v>0</v>
      </c>
      <c r="BT18" s="232">
        <f>IF(T($L18)=T('Typy taboru'!$C$8),IF($S18&gt;0,IF($S18&gt;='Typy taboru'!$F$8,IF($S18&gt;'Typy taboru'!$G$8,IF($S18&gt;'Typy taboru'!$I$8,3,2),1),0)),0)</f>
        <v>0</v>
      </c>
      <c r="BV18" s="100">
        <f>IF(T($C18)=T('Typy taboru'!$C$9),IF($J18&gt;0,IF($J18&gt;='Typy taboru'!$F$9,IF($J18&gt;'Typy taboru'!$G$9,IF($J18&gt;'Typy taboru'!$I$9,3,2),1),0)),0)</f>
        <v>0</v>
      </c>
      <c r="BW18" s="232">
        <f>IF(T($L18)=T('Typy taboru'!$C$9),IF($S18&gt;0,IF($S18&gt;='Typy taboru'!$F$9,IF($S18&gt;'Typy taboru'!$G$9,IF($S18&gt;'Typy taboru'!$I$9,3,2),1),0)),0)</f>
        <v>0</v>
      </c>
      <c r="BY18" s="100">
        <f>IF(T($C18)=T('Typy taboru'!$C$10),IF($J18&gt;0,IF($J18&gt;='Typy taboru'!$F$10,IF($J18&gt;'Typy taboru'!$G$10,IF($J18&gt;'Typy taboru'!$I$10,3,2),1),0)),0)</f>
        <v>0</v>
      </c>
      <c r="BZ18" s="232">
        <f>IF(T($L18)=T('Typy taboru'!$C$10),IF($S18&gt;0,IF($S18&gt;='Typy taboru'!$F$10,IF($S18&gt;'Typy taboru'!$G$10,IF($S18&gt;'Typy taboru'!$I$10,3,2),1),0)),0)</f>
        <v>0</v>
      </c>
      <c r="CB18" s="100">
        <f>IF(T($C18)=T('Typy taboru'!$C$11),IF($J18&gt;0,IF($J18&gt;='Typy taboru'!$F$11,IF($J18&gt;'Typy taboru'!$G$11,IF($J18&gt;'Typy taboru'!$I$11,3,2),1),0)),0)</f>
        <v>0</v>
      </c>
      <c r="CC18" s="232">
        <f>IF(T($L18)=T('Typy taboru'!$C$11),IF($S18&gt;0,IF($S18&gt;='Typy taboru'!$F$11,IF($S18&gt;'Typy taboru'!$G$11,IF($S18&gt;'Typy taboru'!$I$11,3,2),1),0)),0)</f>
        <v>0</v>
      </c>
      <c r="CE18" s="100">
        <f>IF(T($C18)=T('Typy taboru'!$C$12),IF($J18&gt;0,IF($J18&gt;='Typy taboru'!$F$12,IF($J18&gt;'Typy taboru'!$G$12,IF($J18&gt;'Typy taboru'!$I$12,3,2),1),0)),0)</f>
        <v>0</v>
      </c>
      <c r="CF18" s="232">
        <f>IF(T($L18)=T('Typy taboru'!$C$12),IF($S18&gt;0,IF($S18&gt;='Typy taboru'!$F$12,IF($S18&gt;'Typy taboru'!$G$12,IF($S18&gt;'Typy taboru'!$I$12,3,2),1),0)),0)</f>
        <v>0</v>
      </c>
      <c r="CH18" s="100">
        <f>IF(T($C18)=T('Typy taboru'!$C$13),IF($J18&gt;0,IF($J18&gt;='Typy taboru'!$F$13,IF($J18&gt;'Typy taboru'!$G$13,IF($J18&gt;'Typy taboru'!$I$13,3,2),1),0)),0)</f>
        <v>0</v>
      </c>
      <c r="CI18" s="232">
        <f>IF(T($L18)=T('Typy taboru'!$C$13),IF($S18&gt;0,IF($S18&gt;='Typy taboru'!$F$13,IF($S18&gt;'Typy taboru'!$G$13,IF($S18&gt;'Typy taboru'!$I$13,3,2),1),0)),0)</f>
        <v>0</v>
      </c>
      <c r="CK18" s="100">
        <f>IF(T($C18)=T('Typy taboru'!$C$14),IF($J18&gt;0,IF($J18&gt;='Typy taboru'!$F$14,IF($J18&gt;'Typy taboru'!$G$14,IF($J18&gt;'Typy taboru'!$I$14,3,2),1),0)),0)</f>
        <v>0</v>
      </c>
      <c r="CL18" s="232">
        <f>IF(T($L18)=T('Typy taboru'!$C$14),IF($S18&gt;0,IF($S18&gt;='Typy taboru'!$F$14,IF($S18&gt;'Typy taboru'!$G$14,IF($S18&gt;'Typy taboru'!$I$14,3,2),1),0)),0)</f>
        <v>0</v>
      </c>
      <c r="CN18" s="100">
        <f>IF(T($C18)=T('Typy taboru'!$C$15),IF($J18&gt;0,IF($J18&gt;='Typy taboru'!$F$15,IF($J18&gt;'Typy taboru'!$G$15,IF($J18&gt;'Typy taboru'!$I$15,3,2),1),0)),0)</f>
        <v>0</v>
      </c>
      <c r="CO18" s="232">
        <f>IF(T($L18)=T('Typy taboru'!$C$15),IF($S18&gt;0,IF($S18&gt;='Typy taboru'!$F$15,IF($S18&gt;'Typy taboru'!$G$15,IF($S18&gt;'Typy taboru'!$I$15,3,2),1),0)),0)</f>
        <v>0</v>
      </c>
    </row>
    <row r="19" spans="2:93" ht="24.95" customHeight="1" x14ac:dyDescent="0.2">
      <c r="B19" s="94">
        <v>11.31</v>
      </c>
      <c r="C19" s="393" t="s">
        <v>81</v>
      </c>
      <c r="D19" s="390" t="s">
        <v>261</v>
      </c>
      <c r="E19" s="439">
        <v>7.8</v>
      </c>
      <c r="F19" s="439" t="s">
        <v>23</v>
      </c>
      <c r="G19" s="95">
        <v>46</v>
      </c>
      <c r="H19" s="373">
        <f t="shared" si="0"/>
        <v>5.8974358974358978</v>
      </c>
      <c r="I19" s="96" t="s">
        <v>102</v>
      </c>
      <c r="J19" s="95">
        <v>27</v>
      </c>
      <c r="K19" s="97">
        <v>11.56</v>
      </c>
      <c r="L19" s="393" t="s">
        <v>81</v>
      </c>
      <c r="M19" s="390" t="s">
        <v>266</v>
      </c>
      <c r="N19" s="439">
        <v>7.7</v>
      </c>
      <c r="O19" s="439" t="s">
        <v>23</v>
      </c>
      <c r="P19" s="95">
        <v>27</v>
      </c>
      <c r="Q19" s="373">
        <f t="shared" si="21"/>
        <v>3.5064935064935066</v>
      </c>
      <c r="R19" s="96" t="s">
        <v>104</v>
      </c>
      <c r="S19" s="95">
        <v>23</v>
      </c>
      <c r="T19" s="98">
        <f t="shared" si="1"/>
        <v>73</v>
      </c>
      <c r="U19" s="99">
        <f t="shared" si="2"/>
        <v>4.709677419354839</v>
      </c>
      <c r="X19" s="100">
        <f t="shared" si="3"/>
        <v>0</v>
      </c>
      <c r="Y19" s="101">
        <f t="shared" si="3"/>
        <v>0</v>
      </c>
      <c r="Z19" s="101">
        <f t="shared" si="3"/>
        <v>0</v>
      </c>
      <c r="AA19" s="102">
        <f t="shared" si="3"/>
        <v>0</v>
      </c>
      <c r="AB19" s="102">
        <f t="shared" si="3"/>
        <v>0</v>
      </c>
      <c r="AC19" s="101">
        <f t="shared" si="3"/>
        <v>73</v>
      </c>
      <c r="AD19" s="101">
        <f t="shared" si="3"/>
        <v>0</v>
      </c>
      <c r="AE19" s="102">
        <f t="shared" si="3"/>
        <v>0</v>
      </c>
      <c r="AF19" s="102">
        <f t="shared" si="3"/>
        <v>0</v>
      </c>
      <c r="AG19" s="101">
        <f t="shared" si="3"/>
        <v>0</v>
      </c>
      <c r="AH19" s="101">
        <f t="shared" si="3"/>
        <v>0</v>
      </c>
      <c r="AI19" s="102">
        <f t="shared" si="3"/>
        <v>0</v>
      </c>
      <c r="AJ19" s="102">
        <f t="shared" si="3"/>
        <v>0</v>
      </c>
      <c r="AK19" s="103">
        <f t="shared" si="4"/>
        <v>0</v>
      </c>
      <c r="AM19" s="104">
        <f t="shared" si="5"/>
        <v>0</v>
      </c>
      <c r="AN19" s="105">
        <f t="shared" si="6"/>
        <v>0</v>
      </c>
      <c r="AO19" s="106">
        <f t="shared" si="7"/>
        <v>73</v>
      </c>
      <c r="AP19" s="105">
        <f t="shared" si="8"/>
        <v>0</v>
      </c>
      <c r="AQ19" s="106">
        <f t="shared" si="9"/>
        <v>0</v>
      </c>
      <c r="AR19" s="105">
        <f t="shared" si="10"/>
        <v>0</v>
      </c>
      <c r="AS19" s="107">
        <f t="shared" si="11"/>
        <v>0</v>
      </c>
      <c r="AV19" s="100">
        <f t="shared" si="12"/>
        <v>0</v>
      </c>
      <c r="AW19" s="101">
        <f t="shared" si="12"/>
        <v>0</v>
      </c>
      <c r="AX19" s="101">
        <f t="shared" si="12"/>
        <v>0</v>
      </c>
      <c r="AY19" s="102">
        <f t="shared" si="12"/>
        <v>0</v>
      </c>
      <c r="AZ19" s="102">
        <f t="shared" si="12"/>
        <v>0</v>
      </c>
      <c r="BA19" s="101">
        <f t="shared" si="12"/>
        <v>15.5</v>
      </c>
      <c r="BB19" s="101">
        <f t="shared" si="12"/>
        <v>0</v>
      </c>
      <c r="BC19" s="102">
        <f t="shared" si="12"/>
        <v>0</v>
      </c>
      <c r="BD19" s="102">
        <f t="shared" si="12"/>
        <v>0</v>
      </c>
      <c r="BE19" s="101">
        <f t="shared" si="12"/>
        <v>0</v>
      </c>
      <c r="BF19" s="101">
        <f t="shared" si="12"/>
        <v>0</v>
      </c>
      <c r="BG19" s="102">
        <f t="shared" si="12"/>
        <v>0</v>
      </c>
      <c r="BH19" s="102">
        <f t="shared" si="12"/>
        <v>0</v>
      </c>
      <c r="BI19" s="103">
        <f t="shared" si="13"/>
        <v>0</v>
      </c>
      <c r="BK19" s="104">
        <f t="shared" si="14"/>
        <v>0</v>
      </c>
      <c r="BL19" s="105">
        <f t="shared" si="15"/>
        <v>0</v>
      </c>
      <c r="BM19" s="106">
        <f t="shared" si="16"/>
        <v>15.5</v>
      </c>
      <c r="BN19" s="105">
        <f t="shared" si="17"/>
        <v>0</v>
      </c>
      <c r="BO19" s="106">
        <f t="shared" si="18"/>
        <v>0</v>
      </c>
      <c r="BP19" s="105">
        <f t="shared" si="19"/>
        <v>0</v>
      </c>
      <c r="BQ19" s="107">
        <f t="shared" si="20"/>
        <v>0</v>
      </c>
      <c r="BS19" s="100">
        <f>IF(T($C19)=T('Typy taboru'!$C$8),IF($J19&gt;0,IF($J19&gt;='Typy taboru'!$F$8,IF($J19&gt;'Typy taboru'!$G$8,IF($J19&gt;'Typy taboru'!$I$8,3,2),1),0)),0)</f>
        <v>0</v>
      </c>
      <c r="BT19" s="232">
        <f>IF(T($L19)=T('Typy taboru'!$C$8),IF($S19&gt;0,IF($S19&gt;='Typy taboru'!$F$8,IF($S19&gt;'Typy taboru'!$G$8,IF($S19&gt;'Typy taboru'!$I$8,3,2),1),0)),0)</f>
        <v>0</v>
      </c>
      <c r="BV19" s="100">
        <f>IF(T($C19)=T('Typy taboru'!$C$9),IF($J19&gt;0,IF($J19&gt;='Typy taboru'!$F$9,IF($J19&gt;'Typy taboru'!$G$9,IF($J19&gt;'Typy taboru'!$I$9,3,2),1),0)),0)</f>
        <v>0</v>
      </c>
      <c r="BW19" s="232">
        <f>IF(T($L19)=T('Typy taboru'!$C$9),IF($S19&gt;0,IF($S19&gt;='Typy taboru'!$F$9,IF($S19&gt;'Typy taboru'!$G$9,IF($S19&gt;'Typy taboru'!$I$9,3,2),1),0)),0)</f>
        <v>0</v>
      </c>
      <c r="BY19" s="100">
        <f>IF(T($C19)=T('Typy taboru'!$C$10),IF($J19&gt;0,IF($J19&gt;='Typy taboru'!$F$10,IF($J19&gt;'Typy taboru'!$G$10,IF($J19&gt;'Typy taboru'!$I$10,3,2),1),0)),0)</f>
        <v>0</v>
      </c>
      <c r="BZ19" s="232">
        <f>IF(T($L19)=T('Typy taboru'!$C$10),IF($S19&gt;0,IF($S19&gt;='Typy taboru'!$F$10,IF($S19&gt;'Typy taboru'!$G$10,IF($S19&gt;'Typy taboru'!$I$10,3,2),1),0)),0)</f>
        <v>0</v>
      </c>
      <c r="CB19" s="100">
        <f>IF(T($C19)=T('Typy taboru'!$C$11),IF($J19&gt;0,IF($J19&gt;='Typy taboru'!$F$11,IF($J19&gt;'Typy taboru'!$G$11,IF($J19&gt;'Typy taboru'!$I$11,3,2),1),0)),0)</f>
        <v>0</v>
      </c>
      <c r="CC19" s="232">
        <f>IF(T($L19)=T('Typy taboru'!$C$11),IF($S19&gt;0,IF($S19&gt;='Typy taboru'!$F$11,IF($S19&gt;'Typy taboru'!$G$11,IF($S19&gt;'Typy taboru'!$I$11,3,2),1),0)),0)</f>
        <v>0</v>
      </c>
      <c r="CE19" s="100">
        <f>IF(T($C19)=T('Typy taboru'!$C$12),IF($J19&gt;0,IF($J19&gt;='Typy taboru'!$F$12,IF($J19&gt;'Typy taboru'!$G$12,IF($J19&gt;'Typy taboru'!$I$12,3,2),1),0)),0)</f>
        <v>0</v>
      </c>
      <c r="CF19" s="232">
        <f>IF(T($L19)=T('Typy taboru'!$C$12),IF($S19&gt;0,IF($S19&gt;='Typy taboru'!$F$12,IF($S19&gt;'Typy taboru'!$G$12,IF($S19&gt;'Typy taboru'!$I$12,3,2),1),0)),0)</f>
        <v>0</v>
      </c>
      <c r="CH19" s="100">
        <f>IF(T($C19)=T('Typy taboru'!$C$13),IF($J19&gt;0,IF($J19&gt;='Typy taboru'!$F$13,IF($J19&gt;'Typy taboru'!$G$13,IF($J19&gt;'Typy taboru'!$I$13,3,2),1),0)),0)</f>
        <v>0</v>
      </c>
      <c r="CI19" s="232">
        <f>IF(T($L19)=T('Typy taboru'!$C$13),IF($S19&gt;0,IF($S19&gt;='Typy taboru'!$F$13,IF($S19&gt;'Typy taboru'!$G$13,IF($S19&gt;'Typy taboru'!$I$13,3,2),1),0)),0)</f>
        <v>0</v>
      </c>
      <c r="CK19" s="100">
        <f>IF(T($C19)=T('Typy taboru'!$C$14),IF($J19&gt;0,IF($J19&gt;='Typy taboru'!$F$14,IF($J19&gt;'Typy taboru'!$G$14,IF($J19&gt;'Typy taboru'!$I$14,3,2),1),0)),0)</f>
        <v>0</v>
      </c>
      <c r="CL19" s="232">
        <f>IF(T($L19)=T('Typy taboru'!$C$14),IF($S19&gt;0,IF($S19&gt;='Typy taboru'!$F$14,IF($S19&gt;'Typy taboru'!$G$14,IF($S19&gt;'Typy taboru'!$I$14,3,2),1),0)),0)</f>
        <v>0</v>
      </c>
      <c r="CN19" s="100">
        <f>IF(T($C19)=T('Typy taboru'!$C$15),IF($J19&gt;0,IF($J19&gt;='Typy taboru'!$F$15,IF($J19&gt;'Typy taboru'!$G$15,IF($J19&gt;'Typy taboru'!$I$15,3,2),1),0)),0)</f>
        <v>0</v>
      </c>
      <c r="CO19" s="232">
        <f>IF(T($L19)=T('Typy taboru'!$C$15),IF($S19&gt;0,IF($S19&gt;='Typy taboru'!$F$15,IF($S19&gt;'Typy taboru'!$G$15,IF($S19&gt;'Typy taboru'!$I$15,3,2),1),0)),0)</f>
        <v>0</v>
      </c>
    </row>
    <row r="20" spans="2:93" s="366" customFormat="1" ht="24.95" customHeight="1" x14ac:dyDescent="0.2">
      <c r="B20" s="371">
        <v>13.05</v>
      </c>
      <c r="C20" s="393" t="s">
        <v>81</v>
      </c>
      <c r="D20" s="390" t="s">
        <v>258</v>
      </c>
      <c r="E20" s="439">
        <v>2.2999999999999998</v>
      </c>
      <c r="F20" s="439" t="s">
        <v>23</v>
      </c>
      <c r="G20" s="372">
        <v>9</v>
      </c>
      <c r="H20" s="373">
        <f t="shared" ref="H20:H27" si="22">G20/(N(E20)+N(F20))</f>
        <v>3.9130434782608701</v>
      </c>
      <c r="I20" s="96" t="s">
        <v>146</v>
      </c>
      <c r="J20" s="372">
        <v>7</v>
      </c>
      <c r="K20" s="374" t="s">
        <v>23</v>
      </c>
      <c r="L20" s="393" t="s">
        <v>23</v>
      </c>
      <c r="M20" s="390" t="s">
        <v>23</v>
      </c>
      <c r="N20" s="439" t="s">
        <v>23</v>
      </c>
      <c r="O20" s="439" t="s">
        <v>23</v>
      </c>
      <c r="P20" s="372">
        <v>0</v>
      </c>
      <c r="Q20" s="373" t="s">
        <v>23</v>
      </c>
      <c r="R20" s="96" t="s">
        <v>23</v>
      </c>
      <c r="S20" s="372" t="s">
        <v>23</v>
      </c>
      <c r="T20" s="375">
        <f t="shared" ref="T20:T27" si="23">G20+P20</f>
        <v>9</v>
      </c>
      <c r="U20" s="376">
        <f t="shared" ref="U20:U27" si="24">T20/(N(E20)+N(F20)+N(N20)+N(O20))</f>
        <v>3.9130434782608701</v>
      </c>
      <c r="X20" s="377">
        <f t="shared" si="3"/>
        <v>0</v>
      </c>
      <c r="Y20" s="378">
        <f t="shared" si="3"/>
        <v>0</v>
      </c>
      <c r="Z20" s="378">
        <f t="shared" si="3"/>
        <v>0</v>
      </c>
      <c r="AA20" s="379">
        <f t="shared" si="3"/>
        <v>0</v>
      </c>
      <c r="AB20" s="379">
        <f t="shared" si="3"/>
        <v>0</v>
      </c>
      <c r="AC20" s="378">
        <f t="shared" si="3"/>
        <v>0</v>
      </c>
      <c r="AD20" s="378">
        <f t="shared" si="3"/>
        <v>9</v>
      </c>
      <c r="AE20" s="379">
        <f t="shared" si="3"/>
        <v>0</v>
      </c>
      <c r="AF20" s="379">
        <f t="shared" si="3"/>
        <v>0</v>
      </c>
      <c r="AG20" s="378">
        <f t="shared" si="3"/>
        <v>0</v>
      </c>
      <c r="AH20" s="378">
        <f t="shared" si="3"/>
        <v>0</v>
      </c>
      <c r="AI20" s="379">
        <f t="shared" si="3"/>
        <v>0</v>
      </c>
      <c r="AJ20" s="379">
        <f t="shared" si="3"/>
        <v>0</v>
      </c>
      <c r="AK20" s="380">
        <f t="shared" si="4"/>
        <v>0</v>
      </c>
      <c r="AM20" s="381">
        <f t="shared" ref="AM20:AM27" si="25">Y20+Z20</f>
        <v>0</v>
      </c>
      <c r="AN20" s="382">
        <f t="shared" ref="AN20:AN27" si="26">AA20+AB20</f>
        <v>0</v>
      </c>
      <c r="AO20" s="383">
        <f t="shared" ref="AO20:AO27" si="27">AC20+AD20</f>
        <v>9</v>
      </c>
      <c r="AP20" s="382">
        <f t="shared" ref="AP20:AP27" si="28">AE20+AF20</f>
        <v>0</v>
      </c>
      <c r="AQ20" s="383">
        <f t="shared" ref="AQ20:AQ27" si="29">AG20+AH20</f>
        <v>0</v>
      </c>
      <c r="AR20" s="382">
        <f t="shared" ref="AR20:AR27" si="30">AI20+AJ20</f>
        <v>0</v>
      </c>
      <c r="AS20" s="384">
        <f t="shared" ref="AS20:AS27" si="31">AK20+X20</f>
        <v>0</v>
      </c>
      <c r="AV20" s="377">
        <f t="shared" si="12"/>
        <v>0</v>
      </c>
      <c r="AW20" s="378">
        <f t="shared" si="12"/>
        <v>0</v>
      </c>
      <c r="AX20" s="378">
        <f t="shared" si="12"/>
        <v>0</v>
      </c>
      <c r="AY20" s="379">
        <f t="shared" si="12"/>
        <v>0</v>
      </c>
      <c r="AZ20" s="379">
        <f t="shared" si="12"/>
        <v>0</v>
      </c>
      <c r="BA20" s="378">
        <f t="shared" si="12"/>
        <v>0</v>
      </c>
      <c r="BB20" s="378">
        <f t="shared" si="12"/>
        <v>2.2999999999999998</v>
      </c>
      <c r="BC20" s="379">
        <f t="shared" si="12"/>
        <v>0</v>
      </c>
      <c r="BD20" s="379">
        <f t="shared" si="12"/>
        <v>0</v>
      </c>
      <c r="BE20" s="378">
        <f t="shared" si="12"/>
        <v>0</v>
      </c>
      <c r="BF20" s="378">
        <f t="shared" si="12"/>
        <v>0</v>
      </c>
      <c r="BG20" s="379">
        <f t="shared" si="12"/>
        <v>0</v>
      </c>
      <c r="BH20" s="379">
        <f t="shared" si="12"/>
        <v>0</v>
      </c>
      <c r="BI20" s="380">
        <f t="shared" si="13"/>
        <v>0</v>
      </c>
      <c r="BK20" s="381">
        <f t="shared" ref="BK20:BK27" si="32">AW20+AX20</f>
        <v>0</v>
      </c>
      <c r="BL20" s="382">
        <f t="shared" ref="BL20:BL27" si="33">AY20+AZ20</f>
        <v>0</v>
      </c>
      <c r="BM20" s="383">
        <f t="shared" ref="BM20:BM27" si="34">BA20+BB20</f>
        <v>2.2999999999999998</v>
      </c>
      <c r="BN20" s="382">
        <f t="shared" ref="BN20:BN27" si="35">BC20+BD20</f>
        <v>0</v>
      </c>
      <c r="BO20" s="383">
        <f t="shared" ref="BO20:BO27" si="36">BE20+BF20</f>
        <v>0</v>
      </c>
      <c r="BP20" s="382">
        <f t="shared" ref="BP20:BP27" si="37">BG20+BH20</f>
        <v>0</v>
      </c>
      <c r="BQ20" s="384">
        <f t="shared" ref="BQ20:BQ27" si="38">BI20+AV20</f>
        <v>0</v>
      </c>
      <c r="BS20" s="377">
        <f>IF(T($C20)=T('Typy taboru'!$C$8),IF($J20&gt;0,IF($J20&gt;='Typy taboru'!$F$8,IF($J20&gt;'Typy taboru'!$G$8,IF($J20&gt;'Typy taboru'!$I$8,3,2),1),0)),0)</f>
        <v>0</v>
      </c>
      <c r="BT20" s="388">
        <f>IF(T($L20)=T('Typy taboru'!$C$8),IF($S20&gt;0,IF($S20&gt;='Typy taboru'!$F$8,IF($S20&gt;'Typy taboru'!$G$8,IF($S20&gt;'Typy taboru'!$I$8,3,2),1),0)),0)</f>
        <v>0</v>
      </c>
      <c r="BV20" s="377">
        <f>IF(T($C20)=T('Typy taboru'!$C$9),IF($J20&gt;0,IF($J20&gt;='Typy taboru'!$F$9,IF($J20&gt;'Typy taboru'!$G$9,IF($J20&gt;'Typy taboru'!$I$9,3,2),1),0)),0)</f>
        <v>0</v>
      </c>
      <c r="BW20" s="388">
        <f>IF(T($L20)=T('Typy taboru'!$C$9),IF($S20&gt;0,IF($S20&gt;='Typy taboru'!$F$9,IF($S20&gt;'Typy taboru'!$G$9,IF($S20&gt;'Typy taboru'!$I$9,3,2),1),0)),0)</f>
        <v>0</v>
      </c>
      <c r="BY20" s="377">
        <f>IF(T($C20)=T('Typy taboru'!$C$10),IF($J20&gt;0,IF($J20&gt;='Typy taboru'!$F$10,IF($J20&gt;'Typy taboru'!$G$10,IF($J20&gt;'Typy taboru'!$I$10,3,2),1),0)),0)</f>
        <v>0</v>
      </c>
      <c r="BZ20" s="388">
        <f>IF(T($L20)=T('Typy taboru'!$C$10),IF($S20&gt;0,IF($S20&gt;='Typy taboru'!$F$10,IF($S20&gt;'Typy taboru'!$G$10,IF($S20&gt;'Typy taboru'!$I$10,3,2),1),0)),0)</f>
        <v>0</v>
      </c>
      <c r="CB20" s="377">
        <f>IF(T($C20)=T('Typy taboru'!$C$11),IF($J20&gt;0,IF($J20&gt;='Typy taboru'!$F$11,IF($J20&gt;'Typy taboru'!$G$11,IF($J20&gt;'Typy taboru'!$I$11,3,2),1),0)),0)</f>
        <v>0</v>
      </c>
      <c r="CC20" s="388">
        <f>IF(T($L20)=T('Typy taboru'!$C$11),IF($S20&gt;0,IF($S20&gt;='Typy taboru'!$F$11,IF($S20&gt;'Typy taboru'!$G$11,IF($S20&gt;'Typy taboru'!$I$11,3,2),1),0)),0)</f>
        <v>0</v>
      </c>
      <c r="CE20" s="377">
        <f>IF(T($C20)=T('Typy taboru'!$C$12),IF($J20&gt;0,IF($J20&gt;='Typy taboru'!$F$12,IF($J20&gt;'Typy taboru'!$G$12,IF($J20&gt;'Typy taboru'!$I$12,3,2),1),0)),0)</f>
        <v>0</v>
      </c>
      <c r="CF20" s="388">
        <f>IF(T($L20)=T('Typy taboru'!$C$12),IF($S20&gt;0,IF($S20&gt;='Typy taboru'!$F$12,IF($S20&gt;'Typy taboru'!$G$12,IF($S20&gt;'Typy taboru'!$I$12,3,2),1),0)),0)</f>
        <v>0</v>
      </c>
      <c r="CH20" s="377">
        <f>IF(T($C20)=T('Typy taboru'!$C$13),IF($J20&gt;0,IF($J20&gt;='Typy taboru'!$F$13,IF($J20&gt;'Typy taboru'!$G$13,IF($J20&gt;'Typy taboru'!$I$13,3,2),1),0)),0)</f>
        <v>0</v>
      </c>
      <c r="CI20" s="388">
        <f>IF(T($L20)=T('Typy taboru'!$C$13),IF($S20&gt;0,IF($S20&gt;='Typy taboru'!$F$13,IF($S20&gt;'Typy taboru'!$G$13,IF($S20&gt;'Typy taboru'!$I$13,3,2),1),0)),0)</f>
        <v>0</v>
      </c>
      <c r="CK20" s="377">
        <f>IF(T($C20)=T('Typy taboru'!$C$14),IF($J20&gt;0,IF($J20&gt;='Typy taboru'!$F$14,IF($J20&gt;'Typy taboru'!$G$14,IF($J20&gt;'Typy taboru'!$I$14,3,2),1),0)),0)</f>
        <v>0</v>
      </c>
      <c r="CL20" s="388">
        <f>IF(T($L20)=T('Typy taboru'!$C$14),IF($S20&gt;0,IF($S20&gt;='Typy taboru'!$F$14,IF($S20&gt;'Typy taboru'!$G$14,IF($S20&gt;'Typy taboru'!$I$14,3,2),1),0)),0)</f>
        <v>0</v>
      </c>
      <c r="CN20" s="377">
        <f>IF(T($C20)=T('Typy taboru'!$C$15),IF($J20&gt;0,IF($J20&gt;='Typy taboru'!$F$15,IF($J20&gt;'Typy taboru'!$G$15,IF($J20&gt;'Typy taboru'!$I$15,3,2),1),0)),0)</f>
        <v>0</v>
      </c>
      <c r="CO20" s="388">
        <f>IF(T($L20)=T('Typy taboru'!$C$15),IF($S20&gt;0,IF($S20&gt;='Typy taboru'!$F$15,IF($S20&gt;'Typy taboru'!$G$15,IF($S20&gt;'Typy taboru'!$I$15,3,2),1),0)),0)</f>
        <v>0</v>
      </c>
    </row>
    <row r="21" spans="2:93" s="366" customFormat="1" ht="24.95" customHeight="1" x14ac:dyDescent="0.2">
      <c r="B21" s="371">
        <v>13.12</v>
      </c>
      <c r="C21" s="393" t="s">
        <v>81</v>
      </c>
      <c r="D21" s="390" t="s">
        <v>260</v>
      </c>
      <c r="E21" s="439">
        <v>4</v>
      </c>
      <c r="F21" s="439" t="s">
        <v>23</v>
      </c>
      <c r="G21" s="372">
        <v>27</v>
      </c>
      <c r="H21" s="373">
        <f t="shared" si="22"/>
        <v>6.75</v>
      </c>
      <c r="I21" s="96" t="s">
        <v>116</v>
      </c>
      <c r="J21" s="372">
        <v>21</v>
      </c>
      <c r="K21" s="374">
        <v>13.3</v>
      </c>
      <c r="L21" s="393" t="s">
        <v>81</v>
      </c>
      <c r="M21" s="390" t="s">
        <v>264</v>
      </c>
      <c r="N21" s="439">
        <v>4</v>
      </c>
      <c r="O21" s="439" t="s">
        <v>23</v>
      </c>
      <c r="P21" s="372">
        <v>27</v>
      </c>
      <c r="Q21" s="373">
        <f t="shared" ref="Q21:Q27" si="39">P21/(N(N21)+N(O21))</f>
        <v>6.75</v>
      </c>
      <c r="R21" s="96" t="s">
        <v>132</v>
      </c>
      <c r="S21" s="372">
        <v>19</v>
      </c>
      <c r="T21" s="375">
        <f t="shared" si="23"/>
        <v>54</v>
      </c>
      <c r="U21" s="376">
        <f t="shared" si="24"/>
        <v>6.75</v>
      </c>
      <c r="X21" s="377">
        <f t="shared" si="3"/>
        <v>0</v>
      </c>
      <c r="Y21" s="378">
        <f t="shared" si="3"/>
        <v>0</v>
      </c>
      <c r="Z21" s="378">
        <f t="shared" si="3"/>
        <v>0</v>
      </c>
      <c r="AA21" s="379">
        <f t="shared" si="3"/>
        <v>0</v>
      </c>
      <c r="AB21" s="379">
        <f t="shared" si="3"/>
        <v>0</v>
      </c>
      <c r="AC21" s="378">
        <f t="shared" si="3"/>
        <v>0</v>
      </c>
      <c r="AD21" s="378">
        <f t="shared" si="3"/>
        <v>54</v>
      </c>
      <c r="AE21" s="379">
        <f t="shared" si="3"/>
        <v>0</v>
      </c>
      <c r="AF21" s="379">
        <f t="shared" si="3"/>
        <v>0</v>
      </c>
      <c r="AG21" s="378">
        <f t="shared" si="3"/>
        <v>0</v>
      </c>
      <c r="AH21" s="378">
        <f t="shared" si="3"/>
        <v>0</v>
      </c>
      <c r="AI21" s="379">
        <f t="shared" si="3"/>
        <v>0</v>
      </c>
      <c r="AJ21" s="379">
        <f t="shared" si="3"/>
        <v>0</v>
      </c>
      <c r="AK21" s="380">
        <f t="shared" si="4"/>
        <v>0</v>
      </c>
      <c r="AM21" s="381">
        <f t="shared" si="25"/>
        <v>0</v>
      </c>
      <c r="AN21" s="382">
        <f t="shared" si="26"/>
        <v>0</v>
      </c>
      <c r="AO21" s="383">
        <f t="shared" si="27"/>
        <v>54</v>
      </c>
      <c r="AP21" s="382">
        <f t="shared" si="28"/>
        <v>0</v>
      </c>
      <c r="AQ21" s="383">
        <f t="shared" si="29"/>
        <v>0</v>
      </c>
      <c r="AR21" s="382">
        <f t="shared" si="30"/>
        <v>0</v>
      </c>
      <c r="AS21" s="384">
        <f t="shared" si="31"/>
        <v>0</v>
      </c>
      <c r="AV21" s="377">
        <f t="shared" si="12"/>
        <v>0</v>
      </c>
      <c r="AW21" s="378">
        <f t="shared" si="12"/>
        <v>0</v>
      </c>
      <c r="AX21" s="378">
        <f t="shared" si="12"/>
        <v>0</v>
      </c>
      <c r="AY21" s="379">
        <f t="shared" si="12"/>
        <v>0</v>
      </c>
      <c r="AZ21" s="379">
        <f t="shared" si="12"/>
        <v>0</v>
      </c>
      <c r="BA21" s="378">
        <f t="shared" si="12"/>
        <v>0</v>
      </c>
      <c r="BB21" s="378">
        <f t="shared" si="12"/>
        <v>8</v>
      </c>
      <c r="BC21" s="379">
        <f t="shared" si="12"/>
        <v>0</v>
      </c>
      <c r="BD21" s="379">
        <f t="shared" si="12"/>
        <v>0</v>
      </c>
      <c r="BE21" s="378">
        <f t="shared" si="12"/>
        <v>0</v>
      </c>
      <c r="BF21" s="378">
        <f t="shared" si="12"/>
        <v>0</v>
      </c>
      <c r="BG21" s="379">
        <f t="shared" si="12"/>
        <v>0</v>
      </c>
      <c r="BH21" s="379">
        <f t="shared" si="12"/>
        <v>0</v>
      </c>
      <c r="BI21" s="380">
        <f t="shared" si="13"/>
        <v>0</v>
      </c>
      <c r="BK21" s="381">
        <f t="shared" si="32"/>
        <v>0</v>
      </c>
      <c r="BL21" s="382">
        <f t="shared" si="33"/>
        <v>0</v>
      </c>
      <c r="BM21" s="383">
        <f t="shared" si="34"/>
        <v>8</v>
      </c>
      <c r="BN21" s="382">
        <f t="shared" si="35"/>
        <v>0</v>
      </c>
      <c r="BO21" s="383">
        <f t="shared" si="36"/>
        <v>0</v>
      </c>
      <c r="BP21" s="382">
        <f t="shared" si="37"/>
        <v>0</v>
      </c>
      <c r="BQ21" s="384">
        <f t="shared" si="38"/>
        <v>0</v>
      </c>
      <c r="BS21" s="377">
        <f>IF(T($C21)=T('Typy taboru'!$C$8),IF($J21&gt;0,IF($J21&gt;='Typy taboru'!$F$8,IF($J21&gt;'Typy taboru'!$G$8,IF($J21&gt;'Typy taboru'!$I$8,3,2),1),0)),0)</f>
        <v>0</v>
      </c>
      <c r="BT21" s="388">
        <f>IF(T($L21)=T('Typy taboru'!$C$8),IF($S21&gt;0,IF($S21&gt;='Typy taboru'!$F$8,IF($S21&gt;'Typy taboru'!$G$8,IF($S21&gt;'Typy taboru'!$I$8,3,2),1),0)),0)</f>
        <v>0</v>
      </c>
      <c r="BV21" s="377">
        <f>IF(T($C21)=T('Typy taboru'!$C$9),IF($J21&gt;0,IF($J21&gt;='Typy taboru'!$F$9,IF($J21&gt;'Typy taboru'!$G$9,IF($J21&gt;'Typy taboru'!$I$9,3,2),1),0)),0)</f>
        <v>0</v>
      </c>
      <c r="BW21" s="388">
        <f>IF(T($L21)=T('Typy taboru'!$C$9),IF($S21&gt;0,IF($S21&gt;='Typy taboru'!$F$9,IF($S21&gt;'Typy taboru'!$G$9,IF($S21&gt;'Typy taboru'!$I$9,3,2),1),0)),0)</f>
        <v>0</v>
      </c>
      <c r="BY21" s="377">
        <f>IF(T($C21)=T('Typy taboru'!$C$10),IF($J21&gt;0,IF($J21&gt;='Typy taboru'!$F$10,IF($J21&gt;'Typy taboru'!$G$10,IF($J21&gt;'Typy taboru'!$I$10,3,2),1),0)),0)</f>
        <v>0</v>
      </c>
      <c r="BZ21" s="388">
        <f>IF(T($L21)=T('Typy taboru'!$C$10),IF($S21&gt;0,IF($S21&gt;='Typy taboru'!$F$10,IF($S21&gt;'Typy taboru'!$G$10,IF($S21&gt;'Typy taboru'!$I$10,3,2),1),0)),0)</f>
        <v>0</v>
      </c>
      <c r="CB21" s="377">
        <f>IF(T($C21)=T('Typy taboru'!$C$11),IF($J21&gt;0,IF($J21&gt;='Typy taboru'!$F$11,IF($J21&gt;'Typy taboru'!$G$11,IF($J21&gt;'Typy taboru'!$I$11,3,2),1),0)),0)</f>
        <v>0</v>
      </c>
      <c r="CC21" s="388">
        <f>IF(T($L21)=T('Typy taboru'!$C$11),IF($S21&gt;0,IF($S21&gt;='Typy taboru'!$F$11,IF($S21&gt;'Typy taboru'!$G$11,IF($S21&gt;'Typy taboru'!$I$11,3,2),1),0)),0)</f>
        <v>0</v>
      </c>
      <c r="CE21" s="377">
        <f>IF(T($C21)=T('Typy taboru'!$C$12),IF($J21&gt;0,IF($J21&gt;='Typy taboru'!$F$12,IF($J21&gt;'Typy taboru'!$G$12,IF($J21&gt;'Typy taboru'!$I$12,3,2),1),0)),0)</f>
        <v>0</v>
      </c>
      <c r="CF21" s="388">
        <f>IF(T($L21)=T('Typy taboru'!$C$12),IF($S21&gt;0,IF($S21&gt;='Typy taboru'!$F$12,IF($S21&gt;'Typy taboru'!$G$12,IF($S21&gt;'Typy taboru'!$I$12,3,2),1),0)),0)</f>
        <v>0</v>
      </c>
      <c r="CH21" s="377">
        <f>IF(T($C21)=T('Typy taboru'!$C$13),IF($J21&gt;0,IF($J21&gt;='Typy taboru'!$F$13,IF($J21&gt;'Typy taboru'!$G$13,IF($J21&gt;'Typy taboru'!$I$13,3,2),1),0)),0)</f>
        <v>0</v>
      </c>
      <c r="CI21" s="388">
        <f>IF(T($L21)=T('Typy taboru'!$C$13),IF($S21&gt;0,IF($S21&gt;='Typy taboru'!$F$13,IF($S21&gt;'Typy taboru'!$G$13,IF($S21&gt;'Typy taboru'!$I$13,3,2),1),0)),0)</f>
        <v>0</v>
      </c>
      <c r="CK21" s="377">
        <f>IF(T($C21)=T('Typy taboru'!$C$14),IF($J21&gt;0,IF($J21&gt;='Typy taboru'!$F$14,IF($J21&gt;'Typy taboru'!$G$14,IF($J21&gt;'Typy taboru'!$I$14,3,2),1),0)),0)</f>
        <v>0</v>
      </c>
      <c r="CL21" s="388">
        <f>IF(T($L21)=T('Typy taboru'!$C$14),IF($S21&gt;0,IF($S21&gt;='Typy taboru'!$F$14,IF($S21&gt;'Typy taboru'!$G$14,IF($S21&gt;'Typy taboru'!$I$14,3,2),1),0)),0)</f>
        <v>0</v>
      </c>
      <c r="CN21" s="377">
        <f>IF(T($C21)=T('Typy taboru'!$C$15),IF($J21&gt;0,IF($J21&gt;='Typy taboru'!$F$15,IF($J21&gt;'Typy taboru'!$G$15,IF($J21&gt;'Typy taboru'!$I$15,3,2),1),0)),0)</f>
        <v>0</v>
      </c>
      <c r="CO21" s="388">
        <f>IF(T($L21)=T('Typy taboru'!$C$15),IF($S21&gt;0,IF($S21&gt;='Typy taboru'!$F$15,IF($S21&gt;'Typy taboru'!$G$15,IF($S21&gt;'Typy taboru'!$I$15,3,2),1),0)),0)</f>
        <v>0</v>
      </c>
    </row>
    <row r="22" spans="2:93" s="366" customFormat="1" ht="24.95" customHeight="1" x14ac:dyDescent="0.2">
      <c r="B22" s="371">
        <v>14.06</v>
      </c>
      <c r="C22" s="393" t="s">
        <v>81</v>
      </c>
      <c r="D22" s="390" t="s">
        <v>260</v>
      </c>
      <c r="E22" s="439">
        <v>4</v>
      </c>
      <c r="F22" s="439" t="s">
        <v>23</v>
      </c>
      <c r="G22" s="372">
        <v>24</v>
      </c>
      <c r="H22" s="373">
        <f t="shared" si="22"/>
        <v>6</v>
      </c>
      <c r="I22" s="96" t="s">
        <v>102</v>
      </c>
      <c r="J22" s="372">
        <v>20</v>
      </c>
      <c r="K22" s="374">
        <v>14.25</v>
      </c>
      <c r="L22" s="393" t="s">
        <v>81</v>
      </c>
      <c r="M22" s="390" t="s">
        <v>264</v>
      </c>
      <c r="N22" s="439">
        <v>4</v>
      </c>
      <c r="O22" s="439" t="s">
        <v>23</v>
      </c>
      <c r="P22" s="372">
        <v>16</v>
      </c>
      <c r="Q22" s="373">
        <f t="shared" si="39"/>
        <v>4</v>
      </c>
      <c r="R22" s="96" t="s">
        <v>102</v>
      </c>
      <c r="S22" s="372">
        <v>15</v>
      </c>
      <c r="T22" s="375">
        <f t="shared" si="23"/>
        <v>40</v>
      </c>
      <c r="U22" s="376">
        <f t="shared" si="24"/>
        <v>5</v>
      </c>
      <c r="X22" s="377">
        <f t="shared" si="3"/>
        <v>0</v>
      </c>
      <c r="Y22" s="378">
        <f t="shared" si="3"/>
        <v>0</v>
      </c>
      <c r="Z22" s="378">
        <f t="shared" si="3"/>
        <v>0</v>
      </c>
      <c r="AA22" s="379">
        <f t="shared" si="3"/>
        <v>0</v>
      </c>
      <c r="AB22" s="379">
        <f t="shared" si="3"/>
        <v>0</v>
      </c>
      <c r="AC22" s="378">
        <f t="shared" si="3"/>
        <v>0</v>
      </c>
      <c r="AD22" s="378">
        <f t="shared" si="3"/>
        <v>0</v>
      </c>
      <c r="AE22" s="379">
        <f t="shared" si="3"/>
        <v>40</v>
      </c>
      <c r="AF22" s="379">
        <f t="shared" si="3"/>
        <v>0</v>
      </c>
      <c r="AG22" s="378">
        <f t="shared" si="3"/>
        <v>0</v>
      </c>
      <c r="AH22" s="378">
        <f t="shared" si="3"/>
        <v>0</v>
      </c>
      <c r="AI22" s="379">
        <f t="shared" si="3"/>
        <v>0</v>
      </c>
      <c r="AJ22" s="379">
        <f t="shared" si="3"/>
        <v>0</v>
      </c>
      <c r="AK22" s="380">
        <f t="shared" si="4"/>
        <v>0</v>
      </c>
      <c r="AM22" s="381">
        <f t="shared" si="25"/>
        <v>0</v>
      </c>
      <c r="AN22" s="382">
        <f t="shared" si="26"/>
        <v>0</v>
      </c>
      <c r="AO22" s="383">
        <f t="shared" si="27"/>
        <v>0</v>
      </c>
      <c r="AP22" s="382">
        <f t="shared" si="28"/>
        <v>40</v>
      </c>
      <c r="AQ22" s="383">
        <f t="shared" si="29"/>
        <v>0</v>
      </c>
      <c r="AR22" s="382">
        <f t="shared" si="30"/>
        <v>0</v>
      </c>
      <c r="AS22" s="384">
        <f t="shared" si="31"/>
        <v>0</v>
      </c>
      <c r="AV22" s="377">
        <f t="shared" si="12"/>
        <v>0</v>
      </c>
      <c r="AW22" s="378">
        <f t="shared" si="12"/>
        <v>0</v>
      </c>
      <c r="AX22" s="378">
        <f t="shared" si="12"/>
        <v>0</v>
      </c>
      <c r="AY22" s="379">
        <f t="shared" si="12"/>
        <v>0</v>
      </c>
      <c r="AZ22" s="379">
        <f t="shared" si="12"/>
        <v>0</v>
      </c>
      <c r="BA22" s="378">
        <f t="shared" si="12"/>
        <v>0</v>
      </c>
      <c r="BB22" s="378">
        <f t="shared" si="12"/>
        <v>0</v>
      </c>
      <c r="BC22" s="379">
        <f t="shared" si="12"/>
        <v>8</v>
      </c>
      <c r="BD22" s="379">
        <f t="shared" si="12"/>
        <v>0</v>
      </c>
      <c r="BE22" s="378">
        <f t="shared" si="12"/>
        <v>0</v>
      </c>
      <c r="BF22" s="378">
        <f t="shared" si="12"/>
        <v>0</v>
      </c>
      <c r="BG22" s="379">
        <f t="shared" si="12"/>
        <v>0</v>
      </c>
      <c r="BH22" s="379">
        <f t="shared" si="12"/>
        <v>0</v>
      </c>
      <c r="BI22" s="380">
        <f t="shared" si="13"/>
        <v>0</v>
      </c>
      <c r="BK22" s="381">
        <f t="shared" si="32"/>
        <v>0</v>
      </c>
      <c r="BL22" s="382">
        <f t="shared" si="33"/>
        <v>0</v>
      </c>
      <c r="BM22" s="383">
        <f t="shared" si="34"/>
        <v>0</v>
      </c>
      <c r="BN22" s="382">
        <f t="shared" si="35"/>
        <v>8</v>
      </c>
      <c r="BO22" s="383">
        <f t="shared" si="36"/>
        <v>0</v>
      </c>
      <c r="BP22" s="382">
        <f t="shared" si="37"/>
        <v>0</v>
      </c>
      <c r="BQ22" s="384">
        <f t="shared" si="38"/>
        <v>0</v>
      </c>
      <c r="BS22" s="377">
        <f>IF(T($C22)=T('Typy taboru'!$C$8),IF($J22&gt;0,IF($J22&gt;='Typy taboru'!$F$8,IF($J22&gt;'Typy taboru'!$G$8,IF($J22&gt;'Typy taboru'!$I$8,3,2),1),0)),0)</f>
        <v>0</v>
      </c>
      <c r="BT22" s="388">
        <f>IF(T($L22)=T('Typy taboru'!$C$8),IF($S22&gt;0,IF($S22&gt;='Typy taboru'!$F$8,IF($S22&gt;'Typy taboru'!$G$8,IF($S22&gt;'Typy taboru'!$I$8,3,2),1),0)),0)</f>
        <v>0</v>
      </c>
      <c r="BV22" s="377">
        <f>IF(T($C22)=T('Typy taboru'!$C$9),IF($J22&gt;0,IF($J22&gt;='Typy taboru'!$F$9,IF($J22&gt;'Typy taboru'!$G$9,IF($J22&gt;'Typy taboru'!$I$9,3,2),1),0)),0)</f>
        <v>0</v>
      </c>
      <c r="BW22" s="388">
        <f>IF(T($L22)=T('Typy taboru'!$C$9),IF($S22&gt;0,IF($S22&gt;='Typy taboru'!$F$9,IF($S22&gt;'Typy taboru'!$G$9,IF($S22&gt;'Typy taboru'!$I$9,3,2),1),0)),0)</f>
        <v>0</v>
      </c>
      <c r="BY22" s="377">
        <f>IF(T($C22)=T('Typy taboru'!$C$10),IF($J22&gt;0,IF($J22&gt;='Typy taboru'!$F$10,IF($J22&gt;'Typy taboru'!$G$10,IF($J22&gt;'Typy taboru'!$I$10,3,2),1),0)),0)</f>
        <v>0</v>
      </c>
      <c r="BZ22" s="388">
        <f>IF(T($L22)=T('Typy taboru'!$C$10),IF($S22&gt;0,IF($S22&gt;='Typy taboru'!$F$10,IF($S22&gt;'Typy taboru'!$G$10,IF($S22&gt;'Typy taboru'!$I$10,3,2),1),0)),0)</f>
        <v>0</v>
      </c>
      <c r="CB22" s="377">
        <f>IF(T($C22)=T('Typy taboru'!$C$11),IF($J22&gt;0,IF($J22&gt;='Typy taboru'!$F$11,IF($J22&gt;'Typy taboru'!$G$11,IF($J22&gt;'Typy taboru'!$I$11,3,2),1),0)),0)</f>
        <v>0</v>
      </c>
      <c r="CC22" s="388">
        <f>IF(T($L22)=T('Typy taboru'!$C$11),IF($S22&gt;0,IF($S22&gt;='Typy taboru'!$F$11,IF($S22&gt;'Typy taboru'!$G$11,IF($S22&gt;'Typy taboru'!$I$11,3,2),1),0)),0)</f>
        <v>0</v>
      </c>
      <c r="CE22" s="377">
        <f>IF(T($C22)=T('Typy taboru'!$C$12),IF($J22&gt;0,IF($J22&gt;='Typy taboru'!$F$12,IF($J22&gt;'Typy taboru'!$G$12,IF($J22&gt;'Typy taboru'!$I$12,3,2),1),0)),0)</f>
        <v>0</v>
      </c>
      <c r="CF22" s="388">
        <f>IF(T($L22)=T('Typy taboru'!$C$12),IF($S22&gt;0,IF($S22&gt;='Typy taboru'!$F$12,IF($S22&gt;'Typy taboru'!$G$12,IF($S22&gt;'Typy taboru'!$I$12,3,2),1),0)),0)</f>
        <v>0</v>
      </c>
      <c r="CH22" s="377">
        <f>IF(T($C22)=T('Typy taboru'!$C$13),IF($J22&gt;0,IF($J22&gt;='Typy taboru'!$F$13,IF($J22&gt;'Typy taboru'!$G$13,IF($J22&gt;'Typy taboru'!$I$13,3,2),1),0)),0)</f>
        <v>0</v>
      </c>
      <c r="CI22" s="388">
        <f>IF(T($L22)=T('Typy taboru'!$C$13),IF($S22&gt;0,IF($S22&gt;='Typy taboru'!$F$13,IF($S22&gt;'Typy taboru'!$G$13,IF($S22&gt;'Typy taboru'!$I$13,3,2),1),0)),0)</f>
        <v>0</v>
      </c>
      <c r="CK22" s="377">
        <f>IF(T($C22)=T('Typy taboru'!$C$14),IF($J22&gt;0,IF($J22&gt;='Typy taboru'!$F$14,IF($J22&gt;'Typy taboru'!$G$14,IF($J22&gt;'Typy taboru'!$I$14,3,2),1),0)),0)</f>
        <v>0</v>
      </c>
      <c r="CL22" s="388">
        <f>IF(T($L22)=T('Typy taboru'!$C$14),IF($S22&gt;0,IF($S22&gt;='Typy taboru'!$F$14,IF($S22&gt;'Typy taboru'!$G$14,IF($S22&gt;'Typy taboru'!$I$14,3,2),1),0)),0)</f>
        <v>0</v>
      </c>
      <c r="CN22" s="377">
        <f>IF(T($C22)=T('Typy taboru'!$C$15),IF($J22&gt;0,IF($J22&gt;='Typy taboru'!$F$15,IF($J22&gt;'Typy taboru'!$G$15,IF($J22&gt;'Typy taboru'!$I$15,3,2),1),0)),0)</f>
        <v>0</v>
      </c>
      <c r="CO22" s="388">
        <f>IF(T($L22)=T('Typy taboru'!$C$15),IF($S22&gt;0,IF($S22&gt;='Typy taboru'!$F$15,IF($S22&gt;'Typy taboru'!$G$15,IF($S22&gt;'Typy taboru'!$I$15,3,2),1),0)),0)</f>
        <v>0</v>
      </c>
    </row>
    <row r="23" spans="2:93" s="366" customFormat="1" ht="24.95" customHeight="1" x14ac:dyDescent="0.2">
      <c r="B23" s="371">
        <v>14.44</v>
      </c>
      <c r="C23" s="393" t="s">
        <v>81</v>
      </c>
      <c r="D23" s="400" t="s">
        <v>262</v>
      </c>
      <c r="E23" s="439">
        <v>5.5</v>
      </c>
      <c r="F23" s="439" t="s">
        <v>23</v>
      </c>
      <c r="G23" s="372">
        <v>18</v>
      </c>
      <c r="H23" s="373">
        <f t="shared" si="22"/>
        <v>3.2727272727272729</v>
      </c>
      <c r="I23" s="96" t="s">
        <v>108</v>
      </c>
      <c r="J23" s="372">
        <v>17</v>
      </c>
      <c r="K23" s="374">
        <v>15.15</v>
      </c>
      <c r="L23" s="393" t="s">
        <v>81</v>
      </c>
      <c r="M23" s="400" t="s">
        <v>265</v>
      </c>
      <c r="N23" s="439">
        <v>5.5</v>
      </c>
      <c r="O23" s="439" t="s">
        <v>23</v>
      </c>
      <c r="P23" s="372">
        <v>36</v>
      </c>
      <c r="Q23" s="373">
        <f t="shared" si="39"/>
        <v>6.5454545454545459</v>
      </c>
      <c r="R23" s="96" t="s">
        <v>108</v>
      </c>
      <c r="S23" s="372">
        <v>26</v>
      </c>
      <c r="T23" s="375">
        <f t="shared" si="23"/>
        <v>54</v>
      </c>
      <c r="U23" s="376">
        <f t="shared" si="24"/>
        <v>4.9090909090909092</v>
      </c>
      <c r="X23" s="377">
        <f t="shared" si="3"/>
        <v>0</v>
      </c>
      <c r="Y23" s="378">
        <f t="shared" si="3"/>
        <v>0</v>
      </c>
      <c r="Z23" s="378">
        <f t="shared" si="3"/>
        <v>0</v>
      </c>
      <c r="AA23" s="379">
        <f t="shared" si="3"/>
        <v>0</v>
      </c>
      <c r="AB23" s="379">
        <f t="shared" si="3"/>
        <v>0</v>
      </c>
      <c r="AC23" s="378">
        <f t="shared" si="3"/>
        <v>0</v>
      </c>
      <c r="AD23" s="378">
        <f t="shared" si="3"/>
        <v>0</v>
      </c>
      <c r="AE23" s="379">
        <f t="shared" si="3"/>
        <v>54</v>
      </c>
      <c r="AF23" s="379">
        <f t="shared" si="3"/>
        <v>0</v>
      </c>
      <c r="AG23" s="378">
        <f t="shared" si="3"/>
        <v>0</v>
      </c>
      <c r="AH23" s="378">
        <f t="shared" si="3"/>
        <v>0</v>
      </c>
      <c r="AI23" s="379">
        <f t="shared" si="3"/>
        <v>0</v>
      </c>
      <c r="AJ23" s="379">
        <f t="shared" si="3"/>
        <v>0</v>
      </c>
      <c r="AK23" s="380">
        <f t="shared" si="4"/>
        <v>0</v>
      </c>
      <c r="AM23" s="381">
        <f t="shared" si="25"/>
        <v>0</v>
      </c>
      <c r="AN23" s="382">
        <f t="shared" si="26"/>
        <v>0</v>
      </c>
      <c r="AO23" s="383">
        <f t="shared" si="27"/>
        <v>0</v>
      </c>
      <c r="AP23" s="382">
        <f t="shared" si="28"/>
        <v>54</v>
      </c>
      <c r="AQ23" s="383">
        <f t="shared" si="29"/>
        <v>0</v>
      </c>
      <c r="AR23" s="382">
        <f t="shared" si="30"/>
        <v>0</v>
      </c>
      <c r="AS23" s="384">
        <f t="shared" si="31"/>
        <v>0</v>
      </c>
      <c r="AV23" s="377">
        <f t="shared" si="12"/>
        <v>0</v>
      </c>
      <c r="AW23" s="378">
        <f t="shared" si="12"/>
        <v>0</v>
      </c>
      <c r="AX23" s="378">
        <f t="shared" si="12"/>
        <v>0</v>
      </c>
      <c r="AY23" s="379">
        <f t="shared" si="12"/>
        <v>0</v>
      </c>
      <c r="AZ23" s="379">
        <f t="shared" si="12"/>
        <v>0</v>
      </c>
      <c r="BA23" s="378">
        <f t="shared" si="12"/>
        <v>0</v>
      </c>
      <c r="BB23" s="378">
        <f t="shared" si="12"/>
        <v>0</v>
      </c>
      <c r="BC23" s="379">
        <f t="shared" si="12"/>
        <v>11</v>
      </c>
      <c r="BD23" s="379">
        <f t="shared" si="12"/>
        <v>0</v>
      </c>
      <c r="BE23" s="378">
        <f t="shared" si="12"/>
        <v>0</v>
      </c>
      <c r="BF23" s="378">
        <f t="shared" si="12"/>
        <v>0</v>
      </c>
      <c r="BG23" s="379">
        <f t="shared" si="12"/>
        <v>0</v>
      </c>
      <c r="BH23" s="379">
        <f t="shared" si="12"/>
        <v>0</v>
      </c>
      <c r="BI23" s="380">
        <f t="shared" si="13"/>
        <v>0</v>
      </c>
      <c r="BK23" s="381">
        <f t="shared" si="32"/>
        <v>0</v>
      </c>
      <c r="BL23" s="382">
        <f t="shared" si="33"/>
        <v>0</v>
      </c>
      <c r="BM23" s="383">
        <f t="shared" si="34"/>
        <v>0</v>
      </c>
      <c r="BN23" s="382">
        <f t="shared" si="35"/>
        <v>11</v>
      </c>
      <c r="BO23" s="383">
        <f t="shared" si="36"/>
        <v>0</v>
      </c>
      <c r="BP23" s="382">
        <f t="shared" si="37"/>
        <v>0</v>
      </c>
      <c r="BQ23" s="384">
        <f t="shared" si="38"/>
        <v>0</v>
      </c>
      <c r="BS23" s="377">
        <f>IF(T($C23)=T('Typy taboru'!$C$8),IF($J23&gt;0,IF($J23&gt;='Typy taboru'!$F$8,IF($J23&gt;'Typy taboru'!$G$8,IF($J23&gt;'Typy taboru'!$I$8,3,2),1),0)),0)</f>
        <v>0</v>
      </c>
      <c r="BT23" s="388">
        <f>IF(T($L23)=T('Typy taboru'!$C$8),IF($S23&gt;0,IF($S23&gt;='Typy taboru'!$F$8,IF($S23&gt;'Typy taboru'!$G$8,IF($S23&gt;'Typy taboru'!$I$8,3,2),1),0)),0)</f>
        <v>0</v>
      </c>
      <c r="BV23" s="377">
        <f>IF(T($C23)=T('Typy taboru'!$C$9),IF($J23&gt;0,IF($J23&gt;='Typy taboru'!$F$9,IF($J23&gt;'Typy taboru'!$G$9,IF($J23&gt;'Typy taboru'!$I$9,3,2),1),0)),0)</f>
        <v>0</v>
      </c>
      <c r="BW23" s="388">
        <f>IF(T($L23)=T('Typy taboru'!$C$9),IF($S23&gt;0,IF($S23&gt;='Typy taboru'!$F$9,IF($S23&gt;'Typy taboru'!$G$9,IF($S23&gt;'Typy taboru'!$I$9,3,2),1),0)),0)</f>
        <v>0</v>
      </c>
      <c r="BY23" s="377">
        <f>IF(T($C23)=T('Typy taboru'!$C$10),IF($J23&gt;0,IF($J23&gt;='Typy taboru'!$F$10,IF($J23&gt;'Typy taboru'!$G$10,IF($J23&gt;'Typy taboru'!$I$10,3,2),1),0)),0)</f>
        <v>0</v>
      </c>
      <c r="BZ23" s="388">
        <f>IF(T($L23)=T('Typy taboru'!$C$10),IF($S23&gt;0,IF($S23&gt;='Typy taboru'!$F$10,IF($S23&gt;'Typy taboru'!$G$10,IF($S23&gt;'Typy taboru'!$I$10,3,2),1),0)),0)</f>
        <v>0</v>
      </c>
      <c r="CB23" s="377">
        <f>IF(T($C23)=T('Typy taboru'!$C$11),IF($J23&gt;0,IF($J23&gt;='Typy taboru'!$F$11,IF($J23&gt;'Typy taboru'!$G$11,IF($J23&gt;'Typy taboru'!$I$11,3,2),1),0)),0)</f>
        <v>0</v>
      </c>
      <c r="CC23" s="388">
        <f>IF(T($L23)=T('Typy taboru'!$C$11),IF($S23&gt;0,IF($S23&gt;='Typy taboru'!$F$11,IF($S23&gt;'Typy taboru'!$G$11,IF($S23&gt;'Typy taboru'!$I$11,3,2),1),0)),0)</f>
        <v>0</v>
      </c>
      <c r="CE23" s="377">
        <f>IF(T($C23)=T('Typy taboru'!$C$12),IF($J23&gt;0,IF($J23&gt;='Typy taboru'!$F$12,IF($J23&gt;'Typy taboru'!$G$12,IF($J23&gt;'Typy taboru'!$I$12,3,2),1),0)),0)</f>
        <v>0</v>
      </c>
      <c r="CF23" s="388">
        <f>IF(T($L23)=T('Typy taboru'!$C$12),IF($S23&gt;0,IF($S23&gt;='Typy taboru'!$F$12,IF($S23&gt;'Typy taboru'!$G$12,IF($S23&gt;'Typy taboru'!$I$12,3,2),1),0)),0)</f>
        <v>0</v>
      </c>
      <c r="CH23" s="377">
        <f>IF(T($C23)=T('Typy taboru'!$C$13),IF($J23&gt;0,IF($J23&gt;='Typy taboru'!$F$13,IF($J23&gt;'Typy taboru'!$G$13,IF($J23&gt;'Typy taboru'!$I$13,3,2),1),0)),0)</f>
        <v>0</v>
      </c>
      <c r="CI23" s="388">
        <f>IF(T($L23)=T('Typy taboru'!$C$13),IF($S23&gt;0,IF($S23&gt;='Typy taboru'!$F$13,IF($S23&gt;'Typy taboru'!$G$13,IF($S23&gt;'Typy taboru'!$I$13,3,2),1),0)),0)</f>
        <v>0</v>
      </c>
      <c r="CK23" s="377">
        <f>IF(T($C23)=T('Typy taboru'!$C$14),IF($J23&gt;0,IF($J23&gt;='Typy taboru'!$F$14,IF($J23&gt;'Typy taboru'!$G$14,IF($J23&gt;'Typy taboru'!$I$14,3,2),1),0)),0)</f>
        <v>0</v>
      </c>
      <c r="CL23" s="388">
        <f>IF(T($L23)=T('Typy taboru'!$C$14),IF($S23&gt;0,IF($S23&gt;='Typy taboru'!$F$14,IF($S23&gt;'Typy taboru'!$G$14,IF($S23&gt;'Typy taboru'!$I$14,3,2),1),0)),0)</f>
        <v>0</v>
      </c>
      <c r="CN23" s="377">
        <f>IF(T($C23)=T('Typy taboru'!$C$15),IF($J23&gt;0,IF($J23&gt;='Typy taboru'!$F$15,IF($J23&gt;'Typy taboru'!$G$15,IF($J23&gt;'Typy taboru'!$I$15,3,2),1),0)),0)</f>
        <v>0</v>
      </c>
      <c r="CO23" s="388">
        <f>IF(T($L23)=T('Typy taboru'!$C$15),IF($S23&gt;0,IF($S23&gt;='Typy taboru'!$F$15,IF($S23&gt;'Typy taboru'!$G$15,IF($S23&gt;'Typy taboru'!$I$15,3,2),1),0)),0)</f>
        <v>0</v>
      </c>
    </row>
    <row r="24" spans="2:93" s="366" customFormat="1" ht="24.95" customHeight="1" x14ac:dyDescent="0.2">
      <c r="B24" s="371">
        <v>15.38</v>
      </c>
      <c r="C24" s="393" t="s">
        <v>81</v>
      </c>
      <c r="D24" s="390" t="s">
        <v>260</v>
      </c>
      <c r="E24" s="439">
        <v>4</v>
      </c>
      <c r="F24" s="439" t="s">
        <v>23</v>
      </c>
      <c r="G24" s="372">
        <v>14</v>
      </c>
      <c r="H24" s="373">
        <f t="shared" si="22"/>
        <v>3.5</v>
      </c>
      <c r="I24" s="96" t="s">
        <v>108</v>
      </c>
      <c r="J24" s="372">
        <v>10</v>
      </c>
      <c r="K24" s="374">
        <v>15.55</v>
      </c>
      <c r="L24" s="393" t="s">
        <v>81</v>
      </c>
      <c r="M24" s="390" t="s">
        <v>264</v>
      </c>
      <c r="N24" s="439">
        <v>4</v>
      </c>
      <c r="O24" s="439" t="s">
        <v>23</v>
      </c>
      <c r="P24" s="372">
        <v>8</v>
      </c>
      <c r="Q24" s="373">
        <f t="shared" si="39"/>
        <v>2</v>
      </c>
      <c r="R24" s="96" t="s">
        <v>132</v>
      </c>
      <c r="S24" s="372">
        <v>5</v>
      </c>
      <c r="T24" s="375">
        <f t="shared" si="23"/>
        <v>22</v>
      </c>
      <c r="U24" s="376">
        <f t="shared" si="24"/>
        <v>2.75</v>
      </c>
      <c r="X24" s="377">
        <f t="shared" si="3"/>
        <v>0</v>
      </c>
      <c r="Y24" s="378">
        <f t="shared" si="3"/>
        <v>0</v>
      </c>
      <c r="Z24" s="378">
        <f t="shared" si="3"/>
        <v>0</v>
      </c>
      <c r="AA24" s="379">
        <f t="shared" si="3"/>
        <v>0</v>
      </c>
      <c r="AB24" s="379">
        <f t="shared" si="3"/>
        <v>0</v>
      </c>
      <c r="AC24" s="378">
        <f t="shared" si="3"/>
        <v>0</v>
      </c>
      <c r="AD24" s="378">
        <f t="shared" si="3"/>
        <v>0</v>
      </c>
      <c r="AE24" s="379">
        <f t="shared" si="3"/>
        <v>0</v>
      </c>
      <c r="AF24" s="379">
        <f t="shared" si="3"/>
        <v>22</v>
      </c>
      <c r="AG24" s="378">
        <f t="shared" si="3"/>
        <v>0</v>
      </c>
      <c r="AH24" s="378">
        <f t="shared" si="3"/>
        <v>0</v>
      </c>
      <c r="AI24" s="379">
        <f t="shared" si="3"/>
        <v>0</v>
      </c>
      <c r="AJ24" s="379">
        <f t="shared" si="3"/>
        <v>0</v>
      </c>
      <c r="AK24" s="380">
        <f t="shared" si="4"/>
        <v>0</v>
      </c>
      <c r="AM24" s="381">
        <f t="shared" si="25"/>
        <v>0</v>
      </c>
      <c r="AN24" s="382">
        <f t="shared" si="26"/>
        <v>0</v>
      </c>
      <c r="AO24" s="383">
        <f t="shared" si="27"/>
        <v>0</v>
      </c>
      <c r="AP24" s="382">
        <f t="shared" si="28"/>
        <v>22</v>
      </c>
      <c r="AQ24" s="383">
        <f t="shared" si="29"/>
        <v>0</v>
      </c>
      <c r="AR24" s="382">
        <f t="shared" si="30"/>
        <v>0</v>
      </c>
      <c r="AS24" s="384">
        <f t="shared" si="31"/>
        <v>0</v>
      </c>
      <c r="AV24" s="377">
        <f t="shared" si="12"/>
        <v>0</v>
      </c>
      <c r="AW24" s="378">
        <f t="shared" si="12"/>
        <v>0</v>
      </c>
      <c r="AX24" s="378">
        <f t="shared" si="12"/>
        <v>0</v>
      </c>
      <c r="AY24" s="379">
        <f t="shared" si="12"/>
        <v>0</v>
      </c>
      <c r="AZ24" s="379">
        <f t="shared" si="12"/>
        <v>0</v>
      </c>
      <c r="BA24" s="378">
        <f t="shared" si="12"/>
        <v>0</v>
      </c>
      <c r="BB24" s="378">
        <f t="shared" si="12"/>
        <v>0</v>
      </c>
      <c r="BC24" s="379">
        <f t="shared" si="12"/>
        <v>0</v>
      </c>
      <c r="BD24" s="379">
        <f t="shared" si="12"/>
        <v>8</v>
      </c>
      <c r="BE24" s="378">
        <f t="shared" si="12"/>
        <v>0</v>
      </c>
      <c r="BF24" s="378">
        <f t="shared" si="12"/>
        <v>0</v>
      </c>
      <c r="BG24" s="379">
        <f t="shared" si="12"/>
        <v>0</v>
      </c>
      <c r="BH24" s="379">
        <f t="shared" si="12"/>
        <v>0</v>
      </c>
      <c r="BI24" s="380">
        <f t="shared" si="13"/>
        <v>0</v>
      </c>
      <c r="BK24" s="381">
        <f t="shared" si="32"/>
        <v>0</v>
      </c>
      <c r="BL24" s="382">
        <f t="shared" si="33"/>
        <v>0</v>
      </c>
      <c r="BM24" s="383">
        <f t="shared" si="34"/>
        <v>0</v>
      </c>
      <c r="BN24" s="382">
        <f t="shared" si="35"/>
        <v>8</v>
      </c>
      <c r="BO24" s="383">
        <f t="shared" si="36"/>
        <v>0</v>
      </c>
      <c r="BP24" s="382">
        <f t="shared" si="37"/>
        <v>0</v>
      </c>
      <c r="BQ24" s="384">
        <f t="shared" si="38"/>
        <v>0</v>
      </c>
      <c r="BS24" s="377">
        <f>IF(T($C24)=T('Typy taboru'!$C$8),IF($J24&gt;0,IF($J24&gt;='Typy taboru'!$F$8,IF($J24&gt;'Typy taboru'!$G$8,IF($J24&gt;'Typy taboru'!$I$8,3,2),1),0)),0)</f>
        <v>0</v>
      </c>
      <c r="BT24" s="388">
        <f>IF(T($L24)=T('Typy taboru'!$C$8),IF($S24&gt;0,IF($S24&gt;='Typy taboru'!$F$8,IF($S24&gt;'Typy taboru'!$G$8,IF($S24&gt;'Typy taboru'!$I$8,3,2),1),0)),0)</f>
        <v>0</v>
      </c>
      <c r="BV24" s="377">
        <f>IF(T($C24)=T('Typy taboru'!$C$9),IF($J24&gt;0,IF($J24&gt;='Typy taboru'!$F$9,IF($J24&gt;'Typy taboru'!$G$9,IF($J24&gt;'Typy taboru'!$I$9,3,2),1),0)),0)</f>
        <v>0</v>
      </c>
      <c r="BW24" s="388">
        <f>IF(T($L24)=T('Typy taboru'!$C$9),IF($S24&gt;0,IF($S24&gt;='Typy taboru'!$F$9,IF($S24&gt;'Typy taboru'!$G$9,IF($S24&gt;'Typy taboru'!$I$9,3,2),1),0)),0)</f>
        <v>0</v>
      </c>
      <c r="BY24" s="377">
        <f>IF(T($C24)=T('Typy taboru'!$C$10),IF($J24&gt;0,IF($J24&gt;='Typy taboru'!$F$10,IF($J24&gt;'Typy taboru'!$G$10,IF($J24&gt;'Typy taboru'!$I$10,3,2),1),0)),0)</f>
        <v>0</v>
      </c>
      <c r="BZ24" s="388">
        <f>IF(T($L24)=T('Typy taboru'!$C$10),IF($S24&gt;0,IF($S24&gt;='Typy taboru'!$F$10,IF($S24&gt;'Typy taboru'!$G$10,IF($S24&gt;'Typy taboru'!$I$10,3,2),1),0)),0)</f>
        <v>0</v>
      </c>
      <c r="CB24" s="377">
        <f>IF(T($C24)=T('Typy taboru'!$C$11),IF($J24&gt;0,IF($J24&gt;='Typy taboru'!$F$11,IF($J24&gt;'Typy taboru'!$G$11,IF($J24&gt;'Typy taboru'!$I$11,3,2),1),0)),0)</f>
        <v>0</v>
      </c>
      <c r="CC24" s="388">
        <f>IF(T($L24)=T('Typy taboru'!$C$11),IF($S24&gt;0,IF($S24&gt;='Typy taboru'!$F$11,IF($S24&gt;'Typy taboru'!$G$11,IF($S24&gt;'Typy taboru'!$I$11,3,2),1),0)),0)</f>
        <v>0</v>
      </c>
      <c r="CE24" s="377">
        <f>IF(T($C24)=T('Typy taboru'!$C$12),IF($J24&gt;0,IF($J24&gt;='Typy taboru'!$F$12,IF($J24&gt;'Typy taboru'!$G$12,IF($J24&gt;'Typy taboru'!$I$12,3,2),1),0)),0)</f>
        <v>0</v>
      </c>
      <c r="CF24" s="388">
        <f>IF(T($L24)=T('Typy taboru'!$C$12),IF($S24&gt;0,IF($S24&gt;='Typy taboru'!$F$12,IF($S24&gt;'Typy taboru'!$G$12,IF($S24&gt;'Typy taboru'!$I$12,3,2),1),0)),0)</f>
        <v>0</v>
      </c>
      <c r="CH24" s="377">
        <f>IF(T($C24)=T('Typy taboru'!$C$13),IF($J24&gt;0,IF($J24&gt;='Typy taboru'!$F$13,IF($J24&gt;'Typy taboru'!$G$13,IF($J24&gt;'Typy taboru'!$I$13,3,2),1),0)),0)</f>
        <v>0</v>
      </c>
      <c r="CI24" s="388">
        <f>IF(T($L24)=T('Typy taboru'!$C$13),IF($S24&gt;0,IF($S24&gt;='Typy taboru'!$F$13,IF($S24&gt;'Typy taboru'!$G$13,IF($S24&gt;'Typy taboru'!$I$13,3,2),1),0)),0)</f>
        <v>0</v>
      </c>
      <c r="CK24" s="377">
        <f>IF(T($C24)=T('Typy taboru'!$C$14),IF($J24&gt;0,IF($J24&gt;='Typy taboru'!$F$14,IF($J24&gt;'Typy taboru'!$G$14,IF($J24&gt;'Typy taboru'!$I$14,3,2),1),0)),0)</f>
        <v>0</v>
      </c>
      <c r="CL24" s="388">
        <f>IF(T($L24)=T('Typy taboru'!$C$14),IF($S24&gt;0,IF($S24&gt;='Typy taboru'!$F$14,IF($S24&gt;'Typy taboru'!$G$14,IF($S24&gt;'Typy taboru'!$I$14,3,2),1),0)),0)</f>
        <v>0</v>
      </c>
      <c r="CN24" s="377">
        <f>IF(T($C24)=T('Typy taboru'!$C$15),IF($J24&gt;0,IF($J24&gt;='Typy taboru'!$F$15,IF($J24&gt;'Typy taboru'!$G$15,IF($J24&gt;'Typy taboru'!$I$15,3,2),1),0)),0)</f>
        <v>0</v>
      </c>
      <c r="CO24" s="388">
        <f>IF(T($L24)=T('Typy taboru'!$C$15),IF($S24&gt;0,IF($S24&gt;='Typy taboru'!$F$15,IF($S24&gt;'Typy taboru'!$G$15,IF($S24&gt;'Typy taboru'!$I$15,3,2),1),0)),0)</f>
        <v>0</v>
      </c>
    </row>
    <row r="25" spans="2:93" s="366" customFormat="1" ht="24.95" customHeight="1" x14ac:dyDescent="0.2">
      <c r="B25" s="371">
        <v>16.12</v>
      </c>
      <c r="C25" s="393" t="s">
        <v>81</v>
      </c>
      <c r="D25" s="390" t="s">
        <v>263</v>
      </c>
      <c r="E25" s="439">
        <v>10</v>
      </c>
      <c r="F25" s="439" t="s">
        <v>23</v>
      </c>
      <c r="G25" s="372">
        <v>20</v>
      </c>
      <c r="H25" s="373">
        <f t="shared" si="22"/>
        <v>2</v>
      </c>
      <c r="I25" s="96" t="s">
        <v>108</v>
      </c>
      <c r="J25" s="372">
        <v>19</v>
      </c>
      <c r="K25" s="374">
        <v>16.420000000000002</v>
      </c>
      <c r="L25" s="393" t="s">
        <v>81</v>
      </c>
      <c r="M25" s="390" t="s">
        <v>268</v>
      </c>
      <c r="N25" s="439">
        <v>9.3000000000000007</v>
      </c>
      <c r="O25" s="439" t="s">
        <v>23</v>
      </c>
      <c r="P25" s="372">
        <v>10</v>
      </c>
      <c r="Q25" s="373">
        <f t="shared" si="39"/>
        <v>1.075268817204301</v>
      </c>
      <c r="R25" s="96" t="s">
        <v>102</v>
      </c>
      <c r="S25" s="372">
        <v>8</v>
      </c>
      <c r="T25" s="375">
        <f t="shared" si="23"/>
        <v>30</v>
      </c>
      <c r="U25" s="376">
        <f t="shared" si="24"/>
        <v>1.5544041450777202</v>
      </c>
      <c r="X25" s="377">
        <f t="shared" si="3"/>
        <v>0</v>
      </c>
      <c r="Y25" s="378">
        <f t="shared" si="3"/>
        <v>0</v>
      </c>
      <c r="Z25" s="378">
        <f t="shared" si="3"/>
        <v>0</v>
      </c>
      <c r="AA25" s="379">
        <f t="shared" si="3"/>
        <v>0</v>
      </c>
      <c r="AB25" s="379">
        <f t="shared" si="3"/>
        <v>0</v>
      </c>
      <c r="AC25" s="378">
        <f t="shared" si="3"/>
        <v>0</v>
      </c>
      <c r="AD25" s="378">
        <f t="shared" si="3"/>
        <v>0</v>
      </c>
      <c r="AE25" s="379">
        <f t="shared" si="3"/>
        <v>0</v>
      </c>
      <c r="AF25" s="379">
        <f t="shared" si="3"/>
        <v>30</v>
      </c>
      <c r="AG25" s="378">
        <f t="shared" si="3"/>
        <v>0</v>
      </c>
      <c r="AH25" s="378">
        <f t="shared" si="3"/>
        <v>0</v>
      </c>
      <c r="AI25" s="379">
        <f t="shared" si="3"/>
        <v>0</v>
      </c>
      <c r="AJ25" s="379">
        <f t="shared" si="3"/>
        <v>0</v>
      </c>
      <c r="AK25" s="380">
        <f t="shared" si="4"/>
        <v>0</v>
      </c>
      <c r="AM25" s="381">
        <f t="shared" si="25"/>
        <v>0</v>
      </c>
      <c r="AN25" s="382">
        <f t="shared" si="26"/>
        <v>0</v>
      </c>
      <c r="AO25" s="383">
        <f t="shared" si="27"/>
        <v>0</v>
      </c>
      <c r="AP25" s="382">
        <f t="shared" si="28"/>
        <v>30</v>
      </c>
      <c r="AQ25" s="383">
        <f t="shared" si="29"/>
        <v>0</v>
      </c>
      <c r="AR25" s="382">
        <f t="shared" si="30"/>
        <v>0</v>
      </c>
      <c r="AS25" s="384">
        <f t="shared" si="31"/>
        <v>0</v>
      </c>
      <c r="AV25" s="377">
        <f t="shared" si="12"/>
        <v>0</v>
      </c>
      <c r="AW25" s="378">
        <f t="shared" si="12"/>
        <v>0</v>
      </c>
      <c r="AX25" s="378">
        <f t="shared" si="12"/>
        <v>0</v>
      </c>
      <c r="AY25" s="379">
        <f t="shared" si="12"/>
        <v>0</v>
      </c>
      <c r="AZ25" s="379">
        <f t="shared" si="12"/>
        <v>0</v>
      </c>
      <c r="BA25" s="378">
        <f t="shared" si="12"/>
        <v>0</v>
      </c>
      <c r="BB25" s="378">
        <f t="shared" si="12"/>
        <v>0</v>
      </c>
      <c r="BC25" s="379">
        <f t="shared" si="12"/>
        <v>0</v>
      </c>
      <c r="BD25" s="379">
        <f t="shared" si="12"/>
        <v>19.3</v>
      </c>
      <c r="BE25" s="378">
        <f t="shared" si="12"/>
        <v>0</v>
      </c>
      <c r="BF25" s="378">
        <f t="shared" si="12"/>
        <v>0</v>
      </c>
      <c r="BG25" s="379">
        <f t="shared" si="12"/>
        <v>0</v>
      </c>
      <c r="BH25" s="379">
        <f t="shared" si="12"/>
        <v>0</v>
      </c>
      <c r="BI25" s="380">
        <f t="shared" si="13"/>
        <v>0</v>
      </c>
      <c r="BK25" s="381">
        <f t="shared" si="32"/>
        <v>0</v>
      </c>
      <c r="BL25" s="382">
        <f t="shared" si="33"/>
        <v>0</v>
      </c>
      <c r="BM25" s="383">
        <f t="shared" si="34"/>
        <v>0</v>
      </c>
      <c r="BN25" s="382">
        <f t="shared" si="35"/>
        <v>19.3</v>
      </c>
      <c r="BO25" s="383">
        <f t="shared" si="36"/>
        <v>0</v>
      </c>
      <c r="BP25" s="382">
        <f t="shared" si="37"/>
        <v>0</v>
      </c>
      <c r="BQ25" s="384">
        <f t="shared" si="38"/>
        <v>0</v>
      </c>
      <c r="BS25" s="377">
        <f>IF(T($C25)=T('Typy taboru'!$C$8),IF($J25&gt;0,IF($J25&gt;='Typy taboru'!$F$8,IF($J25&gt;'Typy taboru'!$G$8,IF($J25&gt;'Typy taboru'!$I$8,3,2),1),0)),0)</f>
        <v>0</v>
      </c>
      <c r="BT25" s="388">
        <f>IF(T($L25)=T('Typy taboru'!$C$8),IF($S25&gt;0,IF($S25&gt;='Typy taboru'!$F$8,IF($S25&gt;'Typy taboru'!$G$8,IF($S25&gt;'Typy taboru'!$I$8,3,2),1),0)),0)</f>
        <v>0</v>
      </c>
      <c r="BV25" s="377">
        <f>IF(T($C25)=T('Typy taboru'!$C$9),IF($J25&gt;0,IF($J25&gt;='Typy taboru'!$F$9,IF($J25&gt;'Typy taboru'!$G$9,IF($J25&gt;'Typy taboru'!$I$9,3,2),1),0)),0)</f>
        <v>0</v>
      </c>
      <c r="BW25" s="388">
        <f>IF(T($L25)=T('Typy taboru'!$C$9),IF($S25&gt;0,IF($S25&gt;='Typy taboru'!$F$9,IF($S25&gt;'Typy taboru'!$G$9,IF($S25&gt;'Typy taboru'!$I$9,3,2),1),0)),0)</f>
        <v>0</v>
      </c>
      <c r="BY25" s="377">
        <f>IF(T($C25)=T('Typy taboru'!$C$10),IF($J25&gt;0,IF($J25&gt;='Typy taboru'!$F$10,IF($J25&gt;'Typy taboru'!$G$10,IF($J25&gt;'Typy taboru'!$I$10,3,2),1),0)),0)</f>
        <v>0</v>
      </c>
      <c r="BZ25" s="388">
        <f>IF(T($L25)=T('Typy taboru'!$C$10),IF($S25&gt;0,IF($S25&gt;='Typy taboru'!$F$10,IF($S25&gt;'Typy taboru'!$G$10,IF($S25&gt;'Typy taboru'!$I$10,3,2),1),0)),0)</f>
        <v>0</v>
      </c>
      <c r="CB25" s="377">
        <f>IF(T($C25)=T('Typy taboru'!$C$11),IF($J25&gt;0,IF($J25&gt;='Typy taboru'!$F$11,IF($J25&gt;'Typy taboru'!$G$11,IF($J25&gt;'Typy taboru'!$I$11,3,2),1),0)),0)</f>
        <v>0</v>
      </c>
      <c r="CC25" s="388">
        <f>IF(T($L25)=T('Typy taboru'!$C$11),IF($S25&gt;0,IF($S25&gt;='Typy taboru'!$F$11,IF($S25&gt;'Typy taboru'!$G$11,IF($S25&gt;'Typy taboru'!$I$11,3,2),1),0)),0)</f>
        <v>0</v>
      </c>
      <c r="CE25" s="377">
        <f>IF(T($C25)=T('Typy taboru'!$C$12),IF($J25&gt;0,IF($J25&gt;='Typy taboru'!$F$12,IF($J25&gt;'Typy taboru'!$G$12,IF($J25&gt;'Typy taboru'!$I$12,3,2),1),0)),0)</f>
        <v>0</v>
      </c>
      <c r="CF25" s="388">
        <f>IF(T($L25)=T('Typy taboru'!$C$12),IF($S25&gt;0,IF($S25&gt;='Typy taboru'!$F$12,IF($S25&gt;'Typy taboru'!$G$12,IF($S25&gt;'Typy taboru'!$I$12,3,2),1),0)),0)</f>
        <v>0</v>
      </c>
      <c r="CH25" s="377">
        <f>IF(T($C25)=T('Typy taboru'!$C$13),IF($J25&gt;0,IF($J25&gt;='Typy taboru'!$F$13,IF($J25&gt;'Typy taboru'!$G$13,IF($J25&gt;'Typy taboru'!$I$13,3,2),1),0)),0)</f>
        <v>0</v>
      </c>
      <c r="CI25" s="388">
        <f>IF(T($L25)=T('Typy taboru'!$C$13),IF($S25&gt;0,IF($S25&gt;='Typy taboru'!$F$13,IF($S25&gt;'Typy taboru'!$G$13,IF($S25&gt;'Typy taboru'!$I$13,3,2),1),0)),0)</f>
        <v>0</v>
      </c>
      <c r="CK25" s="377">
        <f>IF(T($C25)=T('Typy taboru'!$C$14),IF($J25&gt;0,IF($J25&gt;='Typy taboru'!$F$14,IF($J25&gt;'Typy taboru'!$G$14,IF($J25&gt;'Typy taboru'!$I$14,3,2),1),0)),0)</f>
        <v>0</v>
      </c>
      <c r="CL25" s="388">
        <f>IF(T($L25)=T('Typy taboru'!$C$14),IF($S25&gt;0,IF($S25&gt;='Typy taboru'!$F$14,IF($S25&gt;'Typy taboru'!$G$14,IF($S25&gt;'Typy taboru'!$I$14,3,2),1),0)),0)</f>
        <v>0</v>
      </c>
      <c r="CN25" s="377">
        <f>IF(T($C25)=T('Typy taboru'!$C$15),IF($J25&gt;0,IF($J25&gt;='Typy taboru'!$F$15,IF($J25&gt;'Typy taboru'!$G$15,IF($J25&gt;'Typy taboru'!$I$15,3,2),1),0)),0)</f>
        <v>0</v>
      </c>
      <c r="CO25" s="388">
        <f>IF(T($L25)=T('Typy taboru'!$C$15),IF($S25&gt;0,IF($S25&gt;='Typy taboru'!$F$15,IF($S25&gt;'Typy taboru'!$G$15,IF($S25&gt;'Typy taboru'!$I$15,3,2),1),0)),0)</f>
        <v>0</v>
      </c>
    </row>
    <row r="26" spans="2:93" s="366" customFormat="1" ht="24.95" customHeight="1" x14ac:dyDescent="0.2">
      <c r="B26" s="371">
        <v>18.239999999999998</v>
      </c>
      <c r="C26" s="393" t="s">
        <v>81</v>
      </c>
      <c r="D26" s="390" t="s">
        <v>258</v>
      </c>
      <c r="E26" s="439">
        <v>2.2999999999999998</v>
      </c>
      <c r="F26" s="439" t="s">
        <v>23</v>
      </c>
      <c r="G26" s="372">
        <v>0</v>
      </c>
      <c r="H26" s="373">
        <f t="shared" si="22"/>
        <v>0</v>
      </c>
      <c r="I26" s="96" t="s">
        <v>72</v>
      </c>
      <c r="J26" s="372">
        <v>0</v>
      </c>
      <c r="K26" s="374" t="s">
        <v>23</v>
      </c>
      <c r="L26" s="393" t="s">
        <v>23</v>
      </c>
      <c r="M26" s="390" t="s">
        <v>23</v>
      </c>
      <c r="N26" s="439" t="s">
        <v>23</v>
      </c>
      <c r="O26" s="439" t="s">
        <v>23</v>
      </c>
      <c r="P26" s="372">
        <v>0</v>
      </c>
      <c r="Q26" s="373" t="s">
        <v>23</v>
      </c>
      <c r="R26" s="96" t="s">
        <v>23</v>
      </c>
      <c r="S26" s="372" t="s">
        <v>23</v>
      </c>
      <c r="T26" s="375">
        <f t="shared" si="23"/>
        <v>0</v>
      </c>
      <c r="U26" s="376">
        <f t="shared" si="24"/>
        <v>0</v>
      </c>
      <c r="X26" s="377">
        <f t="shared" si="3"/>
        <v>0</v>
      </c>
      <c r="Y26" s="378">
        <f t="shared" si="3"/>
        <v>0</v>
      </c>
      <c r="Z26" s="378">
        <f t="shared" si="3"/>
        <v>0</v>
      </c>
      <c r="AA26" s="379">
        <f t="shared" si="3"/>
        <v>0</v>
      </c>
      <c r="AB26" s="379">
        <f t="shared" si="3"/>
        <v>0</v>
      </c>
      <c r="AC26" s="378">
        <f t="shared" si="3"/>
        <v>0</v>
      </c>
      <c r="AD26" s="378">
        <f t="shared" si="3"/>
        <v>0</v>
      </c>
      <c r="AE26" s="379">
        <f t="shared" si="3"/>
        <v>0</v>
      </c>
      <c r="AF26" s="379">
        <f t="shared" si="3"/>
        <v>0</v>
      </c>
      <c r="AG26" s="378">
        <f t="shared" si="3"/>
        <v>0</v>
      </c>
      <c r="AH26" s="378">
        <f t="shared" si="3"/>
        <v>0</v>
      </c>
      <c r="AI26" s="379">
        <f t="shared" si="3"/>
        <v>0</v>
      </c>
      <c r="AJ26" s="379">
        <f t="shared" si="3"/>
        <v>0</v>
      </c>
      <c r="AK26" s="380">
        <f t="shared" si="4"/>
        <v>0</v>
      </c>
      <c r="AM26" s="381">
        <f t="shared" si="25"/>
        <v>0</v>
      </c>
      <c r="AN26" s="382">
        <f t="shared" si="26"/>
        <v>0</v>
      </c>
      <c r="AO26" s="383">
        <f t="shared" si="27"/>
        <v>0</v>
      </c>
      <c r="AP26" s="382">
        <f t="shared" si="28"/>
        <v>0</v>
      </c>
      <c r="AQ26" s="383">
        <f t="shared" si="29"/>
        <v>0</v>
      </c>
      <c r="AR26" s="382">
        <f t="shared" si="30"/>
        <v>0</v>
      </c>
      <c r="AS26" s="384">
        <f t="shared" si="31"/>
        <v>0</v>
      </c>
      <c r="AV26" s="377">
        <f t="shared" si="12"/>
        <v>0</v>
      </c>
      <c r="AW26" s="378">
        <f t="shared" si="12"/>
        <v>0</v>
      </c>
      <c r="AX26" s="378">
        <f t="shared" si="12"/>
        <v>0</v>
      </c>
      <c r="AY26" s="379">
        <f t="shared" si="12"/>
        <v>0</v>
      </c>
      <c r="AZ26" s="379">
        <f t="shared" si="12"/>
        <v>0</v>
      </c>
      <c r="BA26" s="378">
        <f t="shared" si="12"/>
        <v>0</v>
      </c>
      <c r="BB26" s="378">
        <f t="shared" si="12"/>
        <v>0</v>
      </c>
      <c r="BC26" s="379">
        <f t="shared" si="12"/>
        <v>0</v>
      </c>
      <c r="BD26" s="379">
        <f t="shared" si="12"/>
        <v>0</v>
      </c>
      <c r="BE26" s="378">
        <f t="shared" si="12"/>
        <v>2.2999999999999998</v>
      </c>
      <c r="BF26" s="378">
        <f t="shared" si="12"/>
        <v>0</v>
      </c>
      <c r="BG26" s="379">
        <f t="shared" si="12"/>
        <v>0</v>
      </c>
      <c r="BH26" s="379">
        <f t="shared" si="12"/>
        <v>0</v>
      </c>
      <c r="BI26" s="380">
        <f t="shared" si="13"/>
        <v>0</v>
      </c>
      <c r="BK26" s="381">
        <f t="shared" si="32"/>
        <v>0</v>
      </c>
      <c r="BL26" s="382">
        <f t="shared" si="33"/>
        <v>0</v>
      </c>
      <c r="BM26" s="383">
        <f t="shared" si="34"/>
        <v>0</v>
      </c>
      <c r="BN26" s="382">
        <f t="shared" si="35"/>
        <v>0</v>
      </c>
      <c r="BO26" s="383">
        <f t="shared" si="36"/>
        <v>2.2999999999999998</v>
      </c>
      <c r="BP26" s="382">
        <f t="shared" si="37"/>
        <v>0</v>
      </c>
      <c r="BQ26" s="384">
        <f t="shared" si="38"/>
        <v>0</v>
      </c>
      <c r="BS26" s="377">
        <f>IF(T($C26)=T('Typy taboru'!$C$8),IF($J26&gt;0,IF($J26&gt;='Typy taboru'!$F$8,IF($J26&gt;'Typy taboru'!$G$8,IF($J26&gt;'Typy taboru'!$I$8,3,2),1),0)),0)</f>
        <v>0</v>
      </c>
      <c r="BT26" s="388">
        <f>IF(T($L26)=T('Typy taboru'!$C$8),IF($S26&gt;0,IF($S26&gt;='Typy taboru'!$F$8,IF($S26&gt;'Typy taboru'!$G$8,IF($S26&gt;'Typy taboru'!$I$8,3,2),1),0)),0)</f>
        <v>0</v>
      </c>
      <c r="BV26" s="377" t="b">
        <f>IF(T($C26)=T('Typy taboru'!$C$9),IF($J26&gt;0,IF($J26&gt;='Typy taboru'!$F$9,IF($J26&gt;'Typy taboru'!$G$9,IF($J26&gt;'Typy taboru'!$I$9,3,2),1),0)),0)</f>
        <v>0</v>
      </c>
      <c r="BW26" s="388">
        <f>IF(T($L26)=T('Typy taboru'!$C$9),IF($S26&gt;0,IF($S26&gt;='Typy taboru'!$F$9,IF($S26&gt;'Typy taboru'!$G$9,IF($S26&gt;'Typy taboru'!$I$9,3,2),1),0)),0)</f>
        <v>0</v>
      </c>
      <c r="BY26" s="377">
        <f>IF(T($C26)=T('Typy taboru'!$C$10),IF($J26&gt;0,IF($J26&gt;='Typy taboru'!$F$10,IF($J26&gt;'Typy taboru'!$G$10,IF($J26&gt;'Typy taboru'!$I$10,3,2),1),0)),0)</f>
        <v>0</v>
      </c>
      <c r="BZ26" s="388">
        <f>IF(T($L26)=T('Typy taboru'!$C$10),IF($S26&gt;0,IF($S26&gt;='Typy taboru'!$F$10,IF($S26&gt;'Typy taboru'!$G$10,IF($S26&gt;'Typy taboru'!$I$10,3,2),1),0)),0)</f>
        <v>0</v>
      </c>
      <c r="CB26" s="377">
        <f>IF(T($C26)=T('Typy taboru'!$C$11),IF($J26&gt;0,IF($J26&gt;='Typy taboru'!$F$11,IF($J26&gt;'Typy taboru'!$G$11,IF($J26&gt;'Typy taboru'!$I$11,3,2),1),0)),0)</f>
        <v>0</v>
      </c>
      <c r="CC26" s="388">
        <f>IF(T($L26)=T('Typy taboru'!$C$11),IF($S26&gt;0,IF($S26&gt;='Typy taboru'!$F$11,IF($S26&gt;'Typy taboru'!$G$11,IF($S26&gt;'Typy taboru'!$I$11,3,2),1),0)),0)</f>
        <v>0</v>
      </c>
      <c r="CE26" s="377">
        <f>IF(T($C26)=T('Typy taboru'!$C$12),IF($J26&gt;0,IF($J26&gt;='Typy taboru'!$F$12,IF($J26&gt;'Typy taboru'!$G$12,IF($J26&gt;'Typy taboru'!$I$12,3,2),1),0)),0)</f>
        <v>0</v>
      </c>
      <c r="CF26" s="388">
        <f>IF(T($L26)=T('Typy taboru'!$C$12),IF($S26&gt;0,IF($S26&gt;='Typy taboru'!$F$12,IF($S26&gt;'Typy taboru'!$G$12,IF($S26&gt;'Typy taboru'!$I$12,3,2),1),0)),0)</f>
        <v>0</v>
      </c>
      <c r="CH26" s="377">
        <f>IF(T($C26)=T('Typy taboru'!$C$13),IF($J26&gt;0,IF($J26&gt;='Typy taboru'!$F$13,IF($J26&gt;'Typy taboru'!$G$13,IF($J26&gt;'Typy taboru'!$I$13,3,2),1),0)),0)</f>
        <v>0</v>
      </c>
      <c r="CI26" s="388">
        <f>IF(T($L26)=T('Typy taboru'!$C$13),IF($S26&gt;0,IF($S26&gt;='Typy taboru'!$F$13,IF($S26&gt;'Typy taboru'!$G$13,IF($S26&gt;'Typy taboru'!$I$13,3,2),1),0)),0)</f>
        <v>0</v>
      </c>
      <c r="CK26" s="377">
        <f>IF(T($C26)=T('Typy taboru'!$C$14),IF($J26&gt;0,IF($J26&gt;='Typy taboru'!$F$14,IF($J26&gt;'Typy taboru'!$G$14,IF($J26&gt;'Typy taboru'!$I$14,3,2),1),0)),0)</f>
        <v>0</v>
      </c>
      <c r="CL26" s="388">
        <f>IF(T($L26)=T('Typy taboru'!$C$14),IF($S26&gt;0,IF($S26&gt;='Typy taboru'!$F$14,IF($S26&gt;'Typy taboru'!$G$14,IF($S26&gt;'Typy taboru'!$I$14,3,2),1),0)),0)</f>
        <v>0</v>
      </c>
      <c r="CN26" s="377">
        <f>IF(T($C26)=T('Typy taboru'!$C$15),IF($J26&gt;0,IF($J26&gt;='Typy taboru'!$F$15,IF($J26&gt;'Typy taboru'!$G$15,IF($J26&gt;'Typy taboru'!$I$15,3,2),1),0)),0)</f>
        <v>0</v>
      </c>
      <c r="CO26" s="388">
        <f>IF(T($L26)=T('Typy taboru'!$C$15),IF($S26&gt;0,IF($S26&gt;='Typy taboru'!$F$15,IF($S26&gt;'Typy taboru'!$G$15,IF($S26&gt;'Typy taboru'!$I$15,3,2),1),0)),0)</f>
        <v>0</v>
      </c>
    </row>
    <row r="27" spans="2:93" s="366" customFormat="1" ht="24.95" customHeight="1" x14ac:dyDescent="0.2">
      <c r="B27" s="371">
        <v>18.309999999999999</v>
      </c>
      <c r="C27" s="393" t="s">
        <v>81</v>
      </c>
      <c r="D27" s="390" t="s">
        <v>259</v>
      </c>
      <c r="E27" s="439">
        <v>8.5</v>
      </c>
      <c r="F27" s="439" t="s">
        <v>23</v>
      </c>
      <c r="G27" s="372">
        <v>12</v>
      </c>
      <c r="H27" s="373">
        <f t="shared" si="22"/>
        <v>1.411764705882353</v>
      </c>
      <c r="I27" s="96" t="s">
        <v>102</v>
      </c>
      <c r="J27" s="372">
        <v>11</v>
      </c>
      <c r="K27" s="374">
        <v>19.03</v>
      </c>
      <c r="L27" s="393" t="s">
        <v>81</v>
      </c>
      <c r="M27" s="390" t="s">
        <v>267</v>
      </c>
      <c r="N27" s="439">
        <v>10</v>
      </c>
      <c r="O27" s="439" t="s">
        <v>23</v>
      </c>
      <c r="P27" s="372">
        <v>9</v>
      </c>
      <c r="Q27" s="373">
        <f t="shared" si="39"/>
        <v>0.9</v>
      </c>
      <c r="R27" s="96" t="s">
        <v>108</v>
      </c>
      <c r="S27" s="372">
        <v>6</v>
      </c>
      <c r="T27" s="375">
        <f t="shared" si="23"/>
        <v>21</v>
      </c>
      <c r="U27" s="376">
        <f t="shared" si="24"/>
        <v>1.1351351351351351</v>
      </c>
      <c r="X27" s="377">
        <f t="shared" si="3"/>
        <v>0</v>
      </c>
      <c r="Y27" s="378">
        <f t="shared" si="3"/>
        <v>0</v>
      </c>
      <c r="Z27" s="378">
        <f t="shared" si="3"/>
        <v>0</v>
      </c>
      <c r="AA27" s="379">
        <f t="shared" si="3"/>
        <v>0</v>
      </c>
      <c r="AB27" s="379">
        <f t="shared" si="3"/>
        <v>0</v>
      </c>
      <c r="AC27" s="378">
        <f t="shared" si="3"/>
        <v>0</v>
      </c>
      <c r="AD27" s="378">
        <f t="shared" si="3"/>
        <v>0</v>
      </c>
      <c r="AE27" s="379">
        <f t="shared" si="3"/>
        <v>0</v>
      </c>
      <c r="AF27" s="379">
        <f t="shared" ref="AF27:AJ27" si="40">IF(N($B27)&gt;0,IF($B27&gt;=AF$6,IF($B27&lt;=AF$8,$G27,0),0),0)+IF(N($K27)&gt;0,IF($K27&gt;=AF$6,IF($K27&lt;=AF$8,$P27,0),0),0)</f>
        <v>0</v>
      </c>
      <c r="AG27" s="378">
        <f t="shared" si="40"/>
        <v>0</v>
      </c>
      <c r="AH27" s="378">
        <f t="shared" si="40"/>
        <v>21</v>
      </c>
      <c r="AI27" s="379">
        <f t="shared" si="40"/>
        <v>0</v>
      </c>
      <c r="AJ27" s="379">
        <f t="shared" si="40"/>
        <v>0</v>
      </c>
      <c r="AK27" s="380">
        <f t="shared" si="4"/>
        <v>0</v>
      </c>
      <c r="AM27" s="381">
        <f t="shared" si="25"/>
        <v>0</v>
      </c>
      <c r="AN27" s="382">
        <f t="shared" si="26"/>
        <v>0</v>
      </c>
      <c r="AO27" s="383">
        <f t="shared" si="27"/>
        <v>0</v>
      </c>
      <c r="AP27" s="382">
        <f t="shared" si="28"/>
        <v>0</v>
      </c>
      <c r="AQ27" s="383">
        <f t="shared" si="29"/>
        <v>21</v>
      </c>
      <c r="AR27" s="382">
        <f t="shared" si="30"/>
        <v>0</v>
      </c>
      <c r="AS27" s="384">
        <f t="shared" si="31"/>
        <v>0</v>
      </c>
      <c r="AV27" s="377">
        <f t="shared" si="12"/>
        <v>0</v>
      </c>
      <c r="AW27" s="378">
        <f t="shared" si="12"/>
        <v>0</v>
      </c>
      <c r="AX27" s="378">
        <f t="shared" si="12"/>
        <v>0</v>
      </c>
      <c r="AY27" s="379">
        <f t="shared" si="12"/>
        <v>0</v>
      </c>
      <c r="AZ27" s="379">
        <f t="shared" si="12"/>
        <v>0</v>
      </c>
      <c r="BA27" s="378">
        <f t="shared" si="12"/>
        <v>0</v>
      </c>
      <c r="BB27" s="378">
        <f t="shared" si="12"/>
        <v>0</v>
      </c>
      <c r="BC27" s="379">
        <f t="shared" si="12"/>
        <v>0</v>
      </c>
      <c r="BD27" s="379">
        <f t="shared" ref="BD27:BH27" si="41">IF(N($B27)&gt;0,IF($B27&gt;=BD$6,IF($B27&lt;=BD$8,N($E27)+N($F27),0),0),0)+IF(N($K27)&gt;0,IF($K27&gt;=BD$6,IF($K27&lt;=BD$8,N($N27)+N($O27),0),0),0)</f>
        <v>0</v>
      </c>
      <c r="BE27" s="378">
        <f t="shared" si="41"/>
        <v>0</v>
      </c>
      <c r="BF27" s="378">
        <f t="shared" si="41"/>
        <v>18.5</v>
      </c>
      <c r="BG27" s="379">
        <f t="shared" si="41"/>
        <v>0</v>
      </c>
      <c r="BH27" s="379">
        <f t="shared" si="41"/>
        <v>0</v>
      </c>
      <c r="BI27" s="380">
        <f t="shared" si="13"/>
        <v>0</v>
      </c>
      <c r="BK27" s="381">
        <f t="shared" si="32"/>
        <v>0</v>
      </c>
      <c r="BL27" s="382">
        <f t="shared" si="33"/>
        <v>0</v>
      </c>
      <c r="BM27" s="383">
        <f t="shared" si="34"/>
        <v>0</v>
      </c>
      <c r="BN27" s="382">
        <f t="shared" si="35"/>
        <v>0</v>
      </c>
      <c r="BO27" s="383">
        <f t="shared" si="36"/>
        <v>18.5</v>
      </c>
      <c r="BP27" s="382">
        <f t="shared" si="37"/>
        <v>0</v>
      </c>
      <c r="BQ27" s="384">
        <f t="shared" si="38"/>
        <v>0</v>
      </c>
      <c r="BS27" s="377">
        <f>IF(T($C27)=T('Typy taboru'!$C$8),IF($J27&gt;0,IF($J27&gt;='Typy taboru'!$F$8,IF($J27&gt;'Typy taboru'!$G$8,IF($J27&gt;'Typy taboru'!$I$8,3,2),1),0)),0)</f>
        <v>0</v>
      </c>
      <c r="BT27" s="388">
        <f>IF(T($L27)=T('Typy taboru'!$C$8),IF($S27&gt;0,IF($S27&gt;='Typy taboru'!$F$8,IF($S27&gt;'Typy taboru'!$G$8,IF($S27&gt;'Typy taboru'!$I$8,3,2),1),0)),0)</f>
        <v>0</v>
      </c>
      <c r="BV27" s="377">
        <f>IF(T($C27)=T('Typy taboru'!$C$9),IF($J27&gt;0,IF($J27&gt;='Typy taboru'!$F$9,IF($J27&gt;'Typy taboru'!$G$9,IF($J27&gt;'Typy taboru'!$I$9,3,2),1),0)),0)</f>
        <v>0</v>
      </c>
      <c r="BW27" s="388">
        <f>IF(T($L27)=T('Typy taboru'!$C$9),IF($S27&gt;0,IF($S27&gt;='Typy taboru'!$F$9,IF($S27&gt;'Typy taboru'!$G$9,IF($S27&gt;'Typy taboru'!$I$9,3,2),1),0)),0)</f>
        <v>0</v>
      </c>
      <c r="BY27" s="377">
        <f>IF(T($C27)=T('Typy taboru'!$C$10),IF($J27&gt;0,IF($J27&gt;='Typy taboru'!$F$10,IF($J27&gt;'Typy taboru'!$G$10,IF($J27&gt;'Typy taboru'!$I$10,3,2),1),0)),0)</f>
        <v>0</v>
      </c>
      <c r="BZ27" s="388">
        <f>IF(T($L27)=T('Typy taboru'!$C$10),IF($S27&gt;0,IF($S27&gt;='Typy taboru'!$F$10,IF($S27&gt;'Typy taboru'!$G$10,IF($S27&gt;'Typy taboru'!$I$10,3,2),1),0)),0)</f>
        <v>0</v>
      </c>
      <c r="CB27" s="377">
        <f>IF(T($C27)=T('Typy taboru'!$C$11),IF($J27&gt;0,IF($J27&gt;='Typy taboru'!$F$11,IF($J27&gt;'Typy taboru'!$G$11,IF($J27&gt;'Typy taboru'!$I$11,3,2),1),0)),0)</f>
        <v>0</v>
      </c>
      <c r="CC27" s="388">
        <f>IF(T($L27)=T('Typy taboru'!$C$11),IF($S27&gt;0,IF($S27&gt;='Typy taboru'!$F$11,IF($S27&gt;'Typy taboru'!$G$11,IF($S27&gt;'Typy taboru'!$I$11,3,2),1),0)),0)</f>
        <v>0</v>
      </c>
      <c r="CE27" s="377">
        <f>IF(T($C27)=T('Typy taboru'!$C$12),IF($J27&gt;0,IF($J27&gt;='Typy taboru'!$F$12,IF($J27&gt;'Typy taboru'!$G$12,IF($J27&gt;'Typy taboru'!$I$12,3,2),1),0)),0)</f>
        <v>0</v>
      </c>
      <c r="CF27" s="388">
        <f>IF(T($L27)=T('Typy taboru'!$C$12),IF($S27&gt;0,IF($S27&gt;='Typy taboru'!$F$12,IF($S27&gt;'Typy taboru'!$G$12,IF($S27&gt;'Typy taboru'!$I$12,3,2),1),0)),0)</f>
        <v>0</v>
      </c>
      <c r="CH27" s="377">
        <f>IF(T($C27)=T('Typy taboru'!$C$13),IF($J27&gt;0,IF($J27&gt;='Typy taboru'!$F$13,IF($J27&gt;'Typy taboru'!$G$13,IF($J27&gt;'Typy taboru'!$I$13,3,2),1),0)),0)</f>
        <v>0</v>
      </c>
      <c r="CI27" s="388">
        <f>IF(T($L27)=T('Typy taboru'!$C$13),IF($S27&gt;0,IF($S27&gt;='Typy taboru'!$F$13,IF($S27&gt;'Typy taboru'!$G$13,IF($S27&gt;'Typy taboru'!$I$13,3,2),1),0)),0)</f>
        <v>0</v>
      </c>
      <c r="CK27" s="377">
        <f>IF(T($C27)=T('Typy taboru'!$C$14),IF($J27&gt;0,IF($J27&gt;='Typy taboru'!$F$14,IF($J27&gt;'Typy taboru'!$G$14,IF($J27&gt;'Typy taboru'!$I$14,3,2),1),0)),0)</f>
        <v>0</v>
      </c>
      <c r="CL27" s="388">
        <f>IF(T($L27)=T('Typy taboru'!$C$14),IF($S27&gt;0,IF($S27&gt;='Typy taboru'!$F$14,IF($S27&gt;'Typy taboru'!$G$14,IF($S27&gt;'Typy taboru'!$I$14,3,2),1),0)),0)</f>
        <v>0</v>
      </c>
      <c r="CN27" s="377">
        <f>IF(T($C27)=T('Typy taboru'!$C$15),IF($J27&gt;0,IF($J27&gt;='Typy taboru'!$F$15,IF($J27&gt;'Typy taboru'!$G$15,IF($J27&gt;'Typy taboru'!$I$15,3,2),1),0)),0)</f>
        <v>0</v>
      </c>
      <c r="CO27" s="388">
        <f>IF(T($L27)=T('Typy taboru'!$C$15),IF($S27&gt;0,IF($S27&gt;='Typy taboru'!$F$15,IF($S27&gt;'Typy taboru'!$G$15,IF($S27&gt;'Typy taboru'!$I$15,3,2),1),0)),0)</f>
        <v>0</v>
      </c>
    </row>
    <row r="28" spans="2:93" ht="24.95" customHeight="1" thickBot="1" x14ac:dyDescent="0.25">
      <c r="B28" s="371">
        <v>19.399999999999999</v>
      </c>
      <c r="C28" s="393" t="s">
        <v>81</v>
      </c>
      <c r="D28" s="390" t="s">
        <v>260</v>
      </c>
      <c r="E28" s="439">
        <v>4</v>
      </c>
      <c r="F28" s="439" t="s">
        <v>23</v>
      </c>
      <c r="G28" s="372">
        <v>8</v>
      </c>
      <c r="H28" s="373">
        <f t="shared" ref="H28" si="42">G28/(N(E28)+N(F28))</f>
        <v>2</v>
      </c>
      <c r="I28" s="96" t="s">
        <v>108</v>
      </c>
      <c r="J28" s="372">
        <v>7</v>
      </c>
      <c r="K28" s="374">
        <v>19.59</v>
      </c>
      <c r="L28" s="393" t="s">
        <v>81</v>
      </c>
      <c r="M28" s="390" t="s">
        <v>269</v>
      </c>
      <c r="N28" s="439">
        <v>6.3</v>
      </c>
      <c r="O28" s="439" t="s">
        <v>23</v>
      </c>
      <c r="P28" s="372">
        <v>5</v>
      </c>
      <c r="Q28" s="373">
        <f t="shared" si="21"/>
        <v>0.79365079365079372</v>
      </c>
      <c r="R28" s="96" t="s">
        <v>106</v>
      </c>
      <c r="S28" s="372">
        <v>4</v>
      </c>
      <c r="T28" s="109">
        <f t="shared" si="1"/>
        <v>13</v>
      </c>
      <c r="U28" s="110">
        <f t="shared" si="2"/>
        <v>1.262135922330097</v>
      </c>
      <c r="V28" s="248" t="s">
        <v>67</v>
      </c>
      <c r="W28" s="249" t="s">
        <v>66</v>
      </c>
      <c r="X28" s="111">
        <f t="shared" ref="X28:AJ28" si="43">IF(N($B28)&gt;0,IF($B28&gt;=X$6,IF($B28&lt;=X$8,$G28,0),0),0)+IF(N($K28)&gt;0,IF($K28&gt;=X$6,IF($K28&lt;=X$8,$P28,0),0),0)</f>
        <v>0</v>
      </c>
      <c r="Y28" s="112">
        <f t="shared" si="43"/>
        <v>0</v>
      </c>
      <c r="Z28" s="112">
        <f t="shared" si="43"/>
        <v>0</v>
      </c>
      <c r="AA28" s="113">
        <f t="shared" si="43"/>
        <v>0</v>
      </c>
      <c r="AB28" s="113">
        <f t="shared" si="43"/>
        <v>0</v>
      </c>
      <c r="AC28" s="112">
        <f t="shared" si="43"/>
        <v>0</v>
      </c>
      <c r="AD28" s="112">
        <f t="shared" si="43"/>
        <v>0</v>
      </c>
      <c r="AE28" s="113">
        <f t="shared" si="43"/>
        <v>0</v>
      </c>
      <c r="AF28" s="113">
        <f t="shared" si="43"/>
        <v>0</v>
      </c>
      <c r="AG28" s="112">
        <f t="shared" si="43"/>
        <v>0</v>
      </c>
      <c r="AH28" s="112">
        <f t="shared" si="43"/>
        <v>13</v>
      </c>
      <c r="AI28" s="113">
        <f t="shared" si="43"/>
        <v>0</v>
      </c>
      <c r="AJ28" s="113">
        <f t="shared" si="43"/>
        <v>0</v>
      </c>
      <c r="AK28" s="114">
        <f t="shared" si="4"/>
        <v>0</v>
      </c>
      <c r="AM28" s="115">
        <f t="shared" si="5"/>
        <v>0</v>
      </c>
      <c r="AN28" s="116">
        <f t="shared" si="6"/>
        <v>0</v>
      </c>
      <c r="AO28" s="117">
        <f t="shared" si="7"/>
        <v>0</v>
      </c>
      <c r="AP28" s="116">
        <f t="shared" si="8"/>
        <v>0</v>
      </c>
      <c r="AQ28" s="117">
        <f t="shared" si="9"/>
        <v>13</v>
      </c>
      <c r="AR28" s="116">
        <f t="shared" si="10"/>
        <v>0</v>
      </c>
      <c r="AS28" s="118">
        <f t="shared" si="11"/>
        <v>0</v>
      </c>
      <c r="AV28" s="111">
        <f t="shared" ref="AV28:BH28" si="44">IF(N($B28)&gt;0,IF($B28&gt;=AV$6,IF($B28&lt;=AV$8,N($E28)+N($F28),0),0),0)+IF(N($K28)&gt;0,IF($K28&gt;=AV$6,IF($K28&lt;=AV$8,N($N28)+N($O28),0),0),0)</f>
        <v>0</v>
      </c>
      <c r="AW28" s="112">
        <f t="shared" si="44"/>
        <v>0</v>
      </c>
      <c r="AX28" s="112">
        <f t="shared" si="44"/>
        <v>0</v>
      </c>
      <c r="AY28" s="113">
        <f t="shared" si="44"/>
        <v>0</v>
      </c>
      <c r="AZ28" s="113">
        <f t="shared" si="44"/>
        <v>0</v>
      </c>
      <c r="BA28" s="112">
        <f t="shared" si="44"/>
        <v>0</v>
      </c>
      <c r="BB28" s="112">
        <f t="shared" si="44"/>
        <v>0</v>
      </c>
      <c r="BC28" s="113">
        <f t="shared" si="44"/>
        <v>0</v>
      </c>
      <c r="BD28" s="113">
        <f t="shared" si="44"/>
        <v>0</v>
      </c>
      <c r="BE28" s="112">
        <f t="shared" si="44"/>
        <v>0</v>
      </c>
      <c r="BF28" s="112">
        <f t="shared" si="44"/>
        <v>10.3</v>
      </c>
      <c r="BG28" s="113">
        <f t="shared" si="44"/>
        <v>0</v>
      </c>
      <c r="BH28" s="113">
        <f t="shared" si="44"/>
        <v>0</v>
      </c>
      <c r="BI28" s="114">
        <f t="shared" si="13"/>
        <v>0</v>
      </c>
      <c r="BK28" s="115">
        <f t="shared" si="14"/>
        <v>0</v>
      </c>
      <c r="BL28" s="116">
        <f t="shared" si="15"/>
        <v>0</v>
      </c>
      <c r="BM28" s="117">
        <f t="shared" si="16"/>
        <v>0</v>
      </c>
      <c r="BN28" s="116">
        <f t="shared" si="17"/>
        <v>0</v>
      </c>
      <c r="BO28" s="117">
        <f t="shared" si="18"/>
        <v>10.3</v>
      </c>
      <c r="BP28" s="116">
        <f t="shared" si="19"/>
        <v>0</v>
      </c>
      <c r="BQ28" s="118">
        <f t="shared" si="20"/>
        <v>0</v>
      </c>
      <c r="BS28" s="111">
        <f>IF(T($C28)=T('Typy taboru'!$C$8),IF($J28&gt;0,IF($J28&gt;='Typy taboru'!$F$8,IF($J28&gt;'Typy taboru'!$G$8,IF($J28&gt;'Typy taboru'!$I$8,3,2),1),0)),0)</f>
        <v>0</v>
      </c>
      <c r="BT28" s="233">
        <f>IF(T($L28)=T('Typy taboru'!$C$8),IF($S28&gt;0,IF($S28&gt;='Typy taboru'!$F$8,IF($S28&gt;'Typy taboru'!$G$8,IF($S28&gt;'Typy taboru'!$I$8,3,2),1),0)),0)</f>
        <v>0</v>
      </c>
      <c r="BV28" s="111">
        <f>IF(T($C28)=T('Typy taboru'!$C$9),IF($J28&gt;0,IF($J28&gt;='Typy taboru'!$F$9,IF($J28&gt;'Typy taboru'!$G$9,IF($J28&gt;'Typy taboru'!$I$9,3,2),1),0)),0)</f>
        <v>0</v>
      </c>
      <c r="BW28" s="233">
        <f>IF(T($L28)=T('Typy taboru'!$C$9),IF($S28&gt;0,IF($S28&gt;='Typy taboru'!$F$9,IF($S28&gt;'Typy taboru'!$G$9,IF($S28&gt;'Typy taboru'!$I$9,3,2),1),0)),0)</f>
        <v>0</v>
      </c>
      <c r="BY28" s="111">
        <f>IF(T($C28)=T('Typy taboru'!$C$10),IF($J28&gt;0,IF($J28&gt;='Typy taboru'!$F$10,IF($J28&gt;'Typy taboru'!$G$10,IF($J28&gt;'Typy taboru'!$I$10,3,2),1),0)),0)</f>
        <v>0</v>
      </c>
      <c r="BZ28" s="233">
        <f>IF(T($L28)=T('Typy taboru'!$C$10),IF($S28&gt;0,IF($S28&gt;='Typy taboru'!$F$10,IF($S28&gt;'Typy taboru'!$G$10,IF($S28&gt;'Typy taboru'!$I$10,3,2),1),0)),0)</f>
        <v>0</v>
      </c>
      <c r="CB28" s="111">
        <f>IF(T($C28)=T('Typy taboru'!$C$11),IF($J28&gt;0,IF($J28&gt;='Typy taboru'!$F$11,IF($J28&gt;'Typy taboru'!$G$11,IF($J28&gt;'Typy taboru'!$I$11,3,2),1),0)),0)</f>
        <v>0</v>
      </c>
      <c r="CC28" s="233">
        <f>IF(T($L28)=T('Typy taboru'!$C$11),IF($S28&gt;0,IF($S28&gt;='Typy taboru'!$F$11,IF($S28&gt;'Typy taboru'!$G$11,IF($S28&gt;'Typy taboru'!$I$11,3,2),1),0)),0)</f>
        <v>0</v>
      </c>
      <c r="CE28" s="111">
        <f>IF(T($C28)=T('Typy taboru'!$C$12),IF($J28&gt;0,IF($J28&gt;='Typy taboru'!$F$12,IF($J28&gt;'Typy taboru'!$G$12,IF($J28&gt;'Typy taboru'!$I$12,3,2),1),0)),0)</f>
        <v>0</v>
      </c>
      <c r="CF28" s="233">
        <f>IF(T($L28)=T('Typy taboru'!$C$12),IF($S28&gt;0,IF($S28&gt;='Typy taboru'!$F$12,IF($S28&gt;'Typy taboru'!$G$12,IF($S28&gt;'Typy taboru'!$I$12,3,2),1),0)),0)</f>
        <v>0</v>
      </c>
      <c r="CH28" s="111">
        <f>IF(T($C28)=T('Typy taboru'!$C$13),IF($J28&gt;0,IF($J28&gt;='Typy taboru'!$F$13,IF($J28&gt;'Typy taboru'!$G$13,IF($J28&gt;'Typy taboru'!$I$13,3,2),1),0)),0)</f>
        <v>0</v>
      </c>
      <c r="CI28" s="233">
        <f>IF(T($L28)=T('Typy taboru'!$C$13),IF($S28&gt;0,IF($S28&gt;='Typy taboru'!$F$13,IF($S28&gt;'Typy taboru'!$G$13,IF($S28&gt;'Typy taboru'!$I$13,3,2),1),0)),0)</f>
        <v>0</v>
      </c>
      <c r="CK28" s="111">
        <f>IF(T($C28)=T('Typy taboru'!$C$14),IF($J28&gt;0,IF($J28&gt;='Typy taboru'!$F$14,IF($J28&gt;'Typy taboru'!$G$14,IF($J28&gt;'Typy taboru'!$I$14,3,2),1),0)),0)</f>
        <v>0</v>
      </c>
      <c r="CL28" s="233">
        <f>IF(T($L28)=T('Typy taboru'!$C$14),IF($S28&gt;0,IF($S28&gt;='Typy taboru'!$F$14,IF($S28&gt;'Typy taboru'!$G$14,IF($S28&gt;'Typy taboru'!$I$14,3,2),1),0)),0)</f>
        <v>0</v>
      </c>
      <c r="CN28" s="111">
        <f>IF(T($C28)=T('Typy taboru'!$C$15),IF($J28&gt;0,IF($J28&gt;='Typy taboru'!$F$15,IF($J28&gt;'Typy taboru'!$G$15,IF($J28&gt;'Typy taboru'!$I$15,3,2),1),0)),0)</f>
        <v>0</v>
      </c>
      <c r="CO28" s="233">
        <f>IF(T($L28)=T('Typy taboru'!$C$15),IF($S28&gt;0,IF($S28&gt;='Typy taboru'!$F$15,IF($S28&gt;'Typy taboru'!$G$15,IF($S28&gt;'Typy taboru'!$I$15,3,2),1),0)),0)</f>
        <v>0</v>
      </c>
    </row>
    <row r="29" spans="2:93" ht="24.95" customHeight="1" thickBot="1" x14ac:dyDescent="0.25">
      <c r="B29" s="119" t="s">
        <v>22</v>
      </c>
      <c r="C29" s="227"/>
      <c r="D29" s="120"/>
      <c r="E29" s="440">
        <f>SUM(E$9:E28)</f>
        <v>103.99999999999999</v>
      </c>
      <c r="F29" s="440">
        <f>SUM(F9:F28)</f>
        <v>0</v>
      </c>
      <c r="G29" s="121">
        <f>SUM(G9:G28)</f>
        <v>343</v>
      </c>
      <c r="H29" s="122">
        <f>G29/(N(E29)+N(F29))</f>
        <v>3.2980769230769234</v>
      </c>
      <c r="I29" s="123" t="s">
        <v>23</v>
      </c>
      <c r="J29" s="124" t="s">
        <v>23</v>
      </c>
      <c r="K29" s="125" t="s">
        <v>22</v>
      </c>
      <c r="L29" s="227"/>
      <c r="M29" s="120"/>
      <c r="N29" s="440">
        <f>SUM(N9:N28)</f>
        <v>97.399999999999991</v>
      </c>
      <c r="O29" s="440">
        <f>SUM(O9:O28)</f>
        <v>0</v>
      </c>
      <c r="P29" s="121">
        <f>SUM(P9:P28)</f>
        <v>265</v>
      </c>
      <c r="Q29" s="122">
        <f t="shared" ref="Q29" si="45">P29/(N(N29)+N(O29))</f>
        <v>2.720739219712526</v>
      </c>
      <c r="R29" s="123" t="s">
        <v>23</v>
      </c>
      <c r="S29" s="124" t="s">
        <v>23</v>
      </c>
      <c r="T29" s="126">
        <f t="shared" si="1"/>
        <v>608</v>
      </c>
      <c r="U29" s="127">
        <f t="shared" si="2"/>
        <v>3.0188679245283021</v>
      </c>
      <c r="V29" s="444">
        <f>E29+F29+N29+O29</f>
        <v>201.39999999999998</v>
      </c>
      <c r="W29" s="442">
        <f>F29+O29</f>
        <v>0</v>
      </c>
    </row>
    <row r="30" spans="2:93" ht="24.95" customHeight="1" thickBot="1" x14ac:dyDescent="0.25">
      <c r="B30" s="150" t="s">
        <v>26</v>
      </c>
      <c r="C30" s="228"/>
      <c r="D30" s="147"/>
      <c r="E30" s="250" t="s">
        <v>23</v>
      </c>
      <c r="F30" s="250" t="s">
        <v>23</v>
      </c>
      <c r="G30" s="148">
        <f>MAX(G9:G28)</f>
        <v>46</v>
      </c>
      <c r="H30" s="149">
        <f>MAX(H9:H28)</f>
        <v>6.75</v>
      </c>
      <c r="I30" s="120" t="s">
        <v>23</v>
      </c>
      <c r="J30" s="153">
        <f>MAX(J9:J28)</f>
        <v>34</v>
      </c>
      <c r="K30" s="125" t="s">
        <v>26</v>
      </c>
      <c r="L30" s="227"/>
      <c r="M30" s="147"/>
      <c r="N30" s="250" t="s">
        <v>23</v>
      </c>
      <c r="O30" s="250" t="s">
        <v>23</v>
      </c>
      <c r="P30" s="148">
        <f>MAX(P9:P28)</f>
        <v>45</v>
      </c>
      <c r="Q30" s="149">
        <f>MAX(Q9:Q28)</f>
        <v>6.75</v>
      </c>
      <c r="R30" s="120" t="s">
        <v>23</v>
      </c>
      <c r="S30" s="153">
        <f>MAX(S9:S28)</f>
        <v>37</v>
      </c>
      <c r="T30" s="151">
        <f>MAX(T9:T28)</f>
        <v>73</v>
      </c>
      <c r="U30" s="152">
        <f>MAX(U9:U28)</f>
        <v>6.75</v>
      </c>
    </row>
    <row r="31" spans="2:93" ht="24.95" customHeight="1" x14ac:dyDescent="0.2"/>
    <row r="32" spans="2:93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24.95" customHeight="1" x14ac:dyDescent="0.2"/>
    <row r="48" ht="24.95" customHeight="1" x14ac:dyDescent="0.2"/>
    <row r="49" ht="24.95" customHeight="1" x14ac:dyDescent="0.2"/>
    <row r="50" ht="24.95" customHeight="1" x14ac:dyDescent="0.2"/>
    <row r="51" ht="24.95" customHeight="1" x14ac:dyDescent="0.2"/>
    <row r="52" ht="24.95" customHeight="1" x14ac:dyDescent="0.2"/>
    <row r="53" ht="24.95" customHeight="1" x14ac:dyDescent="0.2"/>
    <row r="54" ht="24.95" customHeight="1" x14ac:dyDescent="0.2"/>
    <row r="55" ht="24.95" customHeight="1" x14ac:dyDescent="0.2"/>
    <row r="56" ht="24.95" customHeight="1" x14ac:dyDescent="0.2"/>
    <row r="57" ht="24.95" customHeight="1" x14ac:dyDescent="0.2"/>
    <row r="58" ht="24.95" customHeight="1" x14ac:dyDescent="0.2"/>
    <row r="59" ht="24.95" customHeight="1" x14ac:dyDescent="0.2"/>
    <row r="60" ht="24.95" customHeight="1" x14ac:dyDescent="0.2"/>
    <row r="61" ht="24.95" customHeight="1" x14ac:dyDescent="0.2"/>
    <row r="62" ht="24.95" customHeight="1" x14ac:dyDescent="0.2"/>
    <row r="63" ht="24.95" customHeight="1" x14ac:dyDescent="0.2"/>
    <row r="64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  <row r="119" ht="24.95" customHeight="1" x14ac:dyDescent="0.2"/>
    <row r="120" ht="24.95" customHeight="1" x14ac:dyDescent="0.2"/>
    <row r="121" ht="24.95" customHeight="1" x14ac:dyDescent="0.2"/>
    <row r="122" ht="24.95" customHeight="1" x14ac:dyDescent="0.2"/>
    <row r="123" ht="24.95" customHeight="1" x14ac:dyDescent="0.2"/>
    <row r="124" ht="24.95" customHeight="1" x14ac:dyDescent="0.2"/>
    <row r="125" ht="24.95" customHeight="1" x14ac:dyDescent="0.2"/>
    <row r="126" ht="24.95" customHeight="1" x14ac:dyDescent="0.2"/>
    <row r="127" ht="24.95" customHeight="1" x14ac:dyDescent="0.2"/>
    <row r="128" ht="24.95" customHeight="1" x14ac:dyDescent="0.2"/>
    <row r="129" ht="24.95" customHeight="1" x14ac:dyDescent="0.2"/>
    <row r="130" ht="24.95" customHeight="1" x14ac:dyDescent="0.2"/>
    <row r="131" ht="24.95" customHeight="1" x14ac:dyDescent="0.2"/>
    <row r="132" ht="24.95" customHeight="1" x14ac:dyDescent="0.2"/>
    <row r="133" ht="24.95" customHeight="1" x14ac:dyDescent="0.2"/>
    <row r="134" ht="24.95" customHeight="1" x14ac:dyDescent="0.2"/>
    <row r="135" ht="24.95" customHeight="1" x14ac:dyDescent="0.2"/>
    <row r="136" ht="24.95" customHeight="1" x14ac:dyDescent="0.2"/>
    <row r="137" ht="24.95" customHeight="1" x14ac:dyDescent="0.2"/>
    <row r="138" ht="24.95" customHeight="1" x14ac:dyDescent="0.2"/>
    <row r="139" ht="24.95" customHeight="1" x14ac:dyDescent="0.2"/>
    <row r="140" ht="24.95" customHeight="1" x14ac:dyDescent="0.2"/>
    <row r="141" ht="24.95" customHeight="1" x14ac:dyDescent="0.2"/>
    <row r="142" ht="24.95" customHeight="1" x14ac:dyDescent="0.2"/>
    <row r="143" ht="24.95" customHeight="1" x14ac:dyDescent="0.2"/>
    <row r="144" ht="24.95" customHeight="1" x14ac:dyDescent="0.2"/>
    <row r="145" ht="24.95" customHeight="1" x14ac:dyDescent="0.2"/>
    <row r="146" ht="24.95" customHeight="1" x14ac:dyDescent="0.2"/>
    <row r="147" ht="24.95" customHeight="1" x14ac:dyDescent="0.2"/>
    <row r="148" ht="24.95" customHeight="1" x14ac:dyDescent="0.2"/>
    <row r="149" ht="24.95" customHeight="1" x14ac:dyDescent="0.2"/>
    <row r="150" ht="24.95" customHeight="1" x14ac:dyDescent="0.2"/>
    <row r="151" ht="24.95" customHeight="1" x14ac:dyDescent="0.2"/>
    <row r="152" ht="24.95" customHeight="1" x14ac:dyDescent="0.2"/>
    <row r="153" ht="24.95" customHeight="1" x14ac:dyDescent="0.2"/>
    <row r="154" ht="24.95" customHeight="1" x14ac:dyDescent="0.2"/>
    <row r="155" ht="24.95" customHeight="1" x14ac:dyDescent="0.2"/>
    <row r="156" ht="24.95" customHeight="1" x14ac:dyDescent="0.2"/>
    <row r="157" ht="24.95" customHeight="1" x14ac:dyDescent="0.2"/>
    <row r="158" ht="24.95" customHeight="1" x14ac:dyDescent="0.2"/>
    <row r="159" ht="24.95" customHeight="1" x14ac:dyDescent="0.2"/>
    <row r="160" ht="24.95" customHeight="1" x14ac:dyDescent="0.2"/>
    <row r="161" ht="24.95" customHeight="1" x14ac:dyDescent="0.2"/>
    <row r="162" ht="24.95" customHeight="1" x14ac:dyDescent="0.2"/>
    <row r="163" ht="24.95" customHeight="1" x14ac:dyDescent="0.2"/>
    <row r="164" ht="24.95" customHeight="1" x14ac:dyDescent="0.2"/>
    <row r="165" ht="24.95" customHeight="1" x14ac:dyDescent="0.2"/>
    <row r="166" ht="24.95" customHeight="1" x14ac:dyDescent="0.2"/>
    <row r="167" ht="24.95" customHeight="1" x14ac:dyDescent="0.2"/>
    <row r="168" ht="24.95" customHeight="1" x14ac:dyDescent="0.2"/>
    <row r="169" ht="24.95" customHeight="1" x14ac:dyDescent="0.2"/>
    <row r="170" ht="24.95" customHeight="1" x14ac:dyDescent="0.2"/>
    <row r="171" ht="24.95" customHeight="1" x14ac:dyDescent="0.2"/>
    <row r="172" ht="24.95" customHeight="1" x14ac:dyDescent="0.2"/>
    <row r="173" ht="24.95" customHeight="1" x14ac:dyDescent="0.2"/>
    <row r="174" ht="24.95" customHeight="1" x14ac:dyDescent="0.2"/>
    <row r="175" ht="24.95" customHeight="1" x14ac:dyDescent="0.2"/>
    <row r="176" ht="24.95" customHeight="1" x14ac:dyDescent="0.2"/>
    <row r="177" ht="24.95" customHeight="1" x14ac:dyDescent="0.2"/>
    <row r="178" ht="24.95" customHeight="1" x14ac:dyDescent="0.2"/>
    <row r="179" ht="24.95" customHeight="1" x14ac:dyDescent="0.2"/>
    <row r="180" ht="24.95" customHeight="1" x14ac:dyDescent="0.2"/>
    <row r="181" ht="24.95" customHeight="1" x14ac:dyDescent="0.2"/>
    <row r="182" ht="24.95" customHeight="1" x14ac:dyDescent="0.2"/>
    <row r="183" ht="24.95" customHeight="1" x14ac:dyDescent="0.2"/>
    <row r="184" ht="24.95" customHeight="1" x14ac:dyDescent="0.2"/>
    <row r="185" ht="24.95" customHeight="1" x14ac:dyDescent="0.2"/>
    <row r="186" ht="24.95" customHeight="1" x14ac:dyDescent="0.2"/>
    <row r="187" ht="24.95" customHeight="1" x14ac:dyDescent="0.2"/>
    <row r="188" ht="24.95" customHeight="1" x14ac:dyDescent="0.2"/>
    <row r="189" ht="24.95" customHeight="1" x14ac:dyDescent="0.2"/>
    <row r="190" ht="24.95" customHeight="1" x14ac:dyDescent="0.2"/>
    <row r="191" ht="24.95" customHeight="1" x14ac:dyDescent="0.2"/>
    <row r="192" ht="24.95" customHeight="1" x14ac:dyDescent="0.2"/>
    <row r="193" ht="24.95" customHeight="1" x14ac:dyDescent="0.2"/>
    <row r="194" ht="24.95" customHeight="1" x14ac:dyDescent="0.2"/>
    <row r="195" ht="24.95" customHeight="1" x14ac:dyDescent="0.2"/>
    <row r="196" ht="24.95" customHeight="1" x14ac:dyDescent="0.2"/>
    <row r="197" ht="24.95" customHeight="1" x14ac:dyDescent="0.2"/>
    <row r="198" ht="24.95" customHeight="1" x14ac:dyDescent="0.2"/>
    <row r="199" ht="24.95" customHeight="1" x14ac:dyDescent="0.2"/>
    <row r="200" ht="24.95" customHeight="1" x14ac:dyDescent="0.2"/>
    <row r="201" ht="24.95" customHeight="1" x14ac:dyDescent="0.2"/>
    <row r="202" ht="24.95" customHeight="1" x14ac:dyDescent="0.2"/>
    <row r="203" ht="24.95" customHeight="1" x14ac:dyDescent="0.2"/>
    <row r="204" ht="24.95" customHeight="1" x14ac:dyDescent="0.2"/>
    <row r="205" ht="24.95" customHeight="1" x14ac:dyDescent="0.2"/>
    <row r="206" ht="24.95" customHeight="1" x14ac:dyDescent="0.2"/>
    <row r="207" ht="24.95" customHeight="1" x14ac:dyDescent="0.2"/>
    <row r="208" ht="24.95" customHeight="1" x14ac:dyDescent="0.2"/>
    <row r="209" ht="24.95" customHeight="1" x14ac:dyDescent="0.2"/>
    <row r="210" ht="24.95" customHeight="1" x14ac:dyDescent="0.2"/>
    <row r="211" ht="24.95" customHeight="1" x14ac:dyDescent="0.2"/>
    <row r="212" ht="24.95" customHeight="1" x14ac:dyDescent="0.2"/>
    <row r="213" ht="24.95" customHeight="1" x14ac:dyDescent="0.2"/>
    <row r="214" ht="24.95" customHeight="1" x14ac:dyDescent="0.2"/>
    <row r="215" ht="24.95" customHeight="1" x14ac:dyDescent="0.2"/>
    <row r="216" ht="24.95" customHeight="1" x14ac:dyDescent="0.2"/>
    <row r="217" ht="24.95" customHeight="1" x14ac:dyDescent="0.2"/>
    <row r="218" ht="24.95" customHeight="1" x14ac:dyDescent="0.2"/>
    <row r="219" ht="24.95" customHeight="1" x14ac:dyDescent="0.2"/>
    <row r="220" ht="24.95" customHeight="1" x14ac:dyDescent="0.2"/>
    <row r="221" ht="24.95" customHeight="1" x14ac:dyDescent="0.2"/>
    <row r="222" ht="24.95" customHeight="1" x14ac:dyDescent="0.2"/>
    <row r="223" ht="24.95" customHeight="1" x14ac:dyDescent="0.2"/>
    <row r="224" ht="24.95" customHeight="1" x14ac:dyDescent="0.2"/>
    <row r="225" ht="24.95" customHeight="1" x14ac:dyDescent="0.2"/>
    <row r="226" ht="24.95" customHeight="1" x14ac:dyDescent="0.2"/>
    <row r="227" ht="24.95" customHeight="1" x14ac:dyDescent="0.2"/>
    <row r="228" ht="24.95" customHeight="1" x14ac:dyDescent="0.2"/>
    <row r="229" ht="24.95" customHeight="1" x14ac:dyDescent="0.2"/>
    <row r="230" ht="24.95" customHeight="1" x14ac:dyDescent="0.2"/>
    <row r="231" ht="24.95" customHeight="1" x14ac:dyDescent="0.2"/>
    <row r="232" ht="24.95" customHeight="1" x14ac:dyDescent="0.2"/>
    <row r="233" ht="24.95" customHeight="1" x14ac:dyDescent="0.2"/>
    <row r="234" ht="24.95" customHeight="1" x14ac:dyDescent="0.2"/>
    <row r="235" ht="24.95" customHeight="1" x14ac:dyDescent="0.2"/>
    <row r="236" ht="24.95" customHeight="1" x14ac:dyDescent="0.2"/>
    <row r="237" ht="24.95" customHeight="1" x14ac:dyDescent="0.2"/>
    <row r="238" ht="24.95" customHeight="1" x14ac:dyDescent="0.2"/>
    <row r="239" ht="24.95" customHeight="1" x14ac:dyDescent="0.2"/>
    <row r="240" ht="24.95" customHeight="1" x14ac:dyDescent="0.2"/>
    <row r="241" ht="24.95" customHeight="1" x14ac:dyDescent="0.2"/>
    <row r="242" ht="24.95" customHeight="1" x14ac:dyDescent="0.2"/>
    <row r="243" ht="24.95" customHeight="1" x14ac:dyDescent="0.2"/>
    <row r="244" ht="24.95" customHeight="1" x14ac:dyDescent="0.2"/>
    <row r="245" ht="24.95" customHeight="1" x14ac:dyDescent="0.2"/>
    <row r="246" ht="24.95" customHeight="1" x14ac:dyDescent="0.2"/>
    <row r="247" ht="24.95" customHeight="1" x14ac:dyDescent="0.2"/>
    <row r="248" ht="24.95" customHeight="1" x14ac:dyDescent="0.2"/>
    <row r="249" ht="24.95" customHeight="1" x14ac:dyDescent="0.2"/>
    <row r="250" ht="24.95" customHeight="1" x14ac:dyDescent="0.2"/>
    <row r="251" ht="24.95" customHeight="1" x14ac:dyDescent="0.2"/>
    <row r="252" ht="24.95" customHeight="1" x14ac:dyDescent="0.2"/>
    <row r="253" ht="24.95" customHeight="1" x14ac:dyDescent="0.2"/>
    <row r="254" ht="24.95" customHeight="1" x14ac:dyDescent="0.2"/>
    <row r="255" ht="24.95" customHeight="1" x14ac:dyDescent="0.2"/>
    <row r="256" ht="24.95" customHeight="1" x14ac:dyDescent="0.2"/>
    <row r="257" ht="24.95" customHeight="1" x14ac:dyDescent="0.2"/>
    <row r="258" ht="24.95" customHeight="1" x14ac:dyDescent="0.2"/>
    <row r="259" ht="24.95" customHeight="1" x14ac:dyDescent="0.2"/>
    <row r="260" ht="24.95" customHeight="1" x14ac:dyDescent="0.2"/>
    <row r="261" ht="24.95" customHeight="1" x14ac:dyDescent="0.2"/>
    <row r="262" ht="24.95" customHeight="1" x14ac:dyDescent="0.2"/>
    <row r="263" ht="24.95" customHeight="1" x14ac:dyDescent="0.2"/>
    <row r="264" ht="24.95" customHeight="1" x14ac:dyDescent="0.2"/>
    <row r="265" ht="24.95" customHeight="1" x14ac:dyDescent="0.2"/>
    <row r="266" ht="24.95" customHeight="1" x14ac:dyDescent="0.2"/>
    <row r="267" ht="24.95" customHeight="1" x14ac:dyDescent="0.2"/>
    <row r="268" ht="24.95" customHeight="1" x14ac:dyDescent="0.2"/>
    <row r="269" ht="24.95" customHeight="1" x14ac:dyDescent="0.2"/>
    <row r="270" ht="24.95" customHeight="1" x14ac:dyDescent="0.2"/>
    <row r="271" ht="24.95" customHeight="1" x14ac:dyDescent="0.2"/>
    <row r="272" ht="24.95" customHeight="1" x14ac:dyDescent="0.2"/>
    <row r="273" ht="24.95" customHeight="1" x14ac:dyDescent="0.2"/>
    <row r="274" ht="24.95" customHeight="1" x14ac:dyDescent="0.2"/>
    <row r="275" ht="24.95" customHeight="1" x14ac:dyDescent="0.2"/>
    <row r="276" ht="24.95" customHeight="1" x14ac:dyDescent="0.2"/>
    <row r="277" ht="24.95" customHeight="1" x14ac:dyDescent="0.2"/>
    <row r="278" ht="24.95" customHeight="1" x14ac:dyDescent="0.2"/>
    <row r="279" ht="24.95" customHeight="1" x14ac:dyDescent="0.2"/>
    <row r="280" ht="24.95" customHeight="1" x14ac:dyDescent="0.2"/>
    <row r="281" ht="24.95" customHeight="1" x14ac:dyDescent="0.2"/>
    <row r="282" ht="24.95" customHeight="1" x14ac:dyDescent="0.2"/>
    <row r="283" ht="24.95" customHeight="1" x14ac:dyDescent="0.2"/>
    <row r="284" ht="24.95" customHeight="1" x14ac:dyDescent="0.2"/>
    <row r="285" ht="24.95" customHeight="1" x14ac:dyDescent="0.2"/>
    <row r="286" ht="24.95" customHeight="1" x14ac:dyDescent="0.2"/>
    <row r="287" ht="24.95" customHeight="1" x14ac:dyDescent="0.2"/>
    <row r="288" ht="24.95" customHeight="1" x14ac:dyDescent="0.2"/>
    <row r="289" ht="24.95" customHeight="1" x14ac:dyDescent="0.2"/>
    <row r="290" ht="24.95" customHeight="1" x14ac:dyDescent="0.2"/>
    <row r="291" ht="24.95" customHeight="1" x14ac:dyDescent="0.2"/>
    <row r="292" ht="24.95" customHeight="1" x14ac:dyDescent="0.2"/>
    <row r="293" ht="24.95" customHeight="1" x14ac:dyDescent="0.2"/>
    <row r="294" ht="24.95" customHeight="1" x14ac:dyDescent="0.2"/>
    <row r="295" ht="24.95" customHeight="1" x14ac:dyDescent="0.2"/>
    <row r="296" ht="24.95" customHeight="1" x14ac:dyDescent="0.2"/>
    <row r="297" ht="24.95" customHeight="1" x14ac:dyDescent="0.2"/>
    <row r="298" ht="24.95" customHeight="1" x14ac:dyDescent="0.2"/>
    <row r="299" ht="24.95" customHeight="1" x14ac:dyDescent="0.2"/>
    <row r="300" ht="24.95" customHeight="1" x14ac:dyDescent="0.2"/>
    <row r="301" ht="24.95" customHeight="1" x14ac:dyDescent="0.2"/>
    <row r="302" ht="24.95" customHeight="1" x14ac:dyDescent="0.2"/>
    <row r="303" ht="24.95" customHeight="1" x14ac:dyDescent="0.2"/>
    <row r="304" ht="24.95" customHeight="1" x14ac:dyDescent="0.2"/>
    <row r="305" ht="24.95" customHeight="1" x14ac:dyDescent="0.2"/>
    <row r="306" ht="24.95" customHeight="1" x14ac:dyDescent="0.2"/>
    <row r="307" ht="24.95" customHeight="1" x14ac:dyDescent="0.2"/>
    <row r="308" ht="24.95" customHeight="1" x14ac:dyDescent="0.2"/>
    <row r="309" ht="24.95" customHeight="1" x14ac:dyDescent="0.2"/>
    <row r="310" ht="24.95" customHeight="1" x14ac:dyDescent="0.2"/>
    <row r="311" ht="24.95" customHeight="1" x14ac:dyDescent="0.2"/>
    <row r="312" ht="24.95" customHeight="1" x14ac:dyDescent="0.2"/>
    <row r="313" ht="24.95" customHeight="1" x14ac:dyDescent="0.2"/>
    <row r="314" ht="24.95" customHeight="1" x14ac:dyDescent="0.2"/>
    <row r="315" ht="24.95" customHeight="1" x14ac:dyDescent="0.2"/>
    <row r="316" ht="24.95" customHeight="1" x14ac:dyDescent="0.2"/>
  </sheetData>
  <mergeCells count="11">
    <mergeCell ref="L7:L8"/>
    <mergeCell ref="T6:U7"/>
    <mergeCell ref="K7:K8"/>
    <mergeCell ref="M7:M8"/>
    <mergeCell ref="P7:P8"/>
    <mergeCell ref="Q7:Q8"/>
    <mergeCell ref="B7:B8"/>
    <mergeCell ref="D7:D8"/>
    <mergeCell ref="G7:G8"/>
    <mergeCell ref="H7:H8"/>
    <mergeCell ref="C7:C8"/>
  </mergeCells>
  <phoneticPr fontId="14" type="noConversion"/>
  <conditionalFormatting sqref="J9:J28">
    <cfRule type="expression" dxfId="59" priority="1" stopIfTrue="1">
      <formula>SUM(BS9+BV9+BY9+CB9+CE9+CH9+CK9+CN9)=1</formula>
    </cfRule>
    <cfRule type="expression" dxfId="58" priority="2" stopIfTrue="1">
      <formula>SUM(BS9+BV9+BY9+CB9+CE9+CH9+CK9+CN9)=2</formula>
    </cfRule>
    <cfRule type="expression" dxfId="57" priority="3" stopIfTrue="1">
      <formula>SUM(BS9+BV9+BY9+CB9+CE9+CH9+CK9+CN9)=3</formula>
    </cfRule>
  </conditionalFormatting>
  <conditionalFormatting sqref="S9:S28">
    <cfRule type="expression" dxfId="56" priority="4" stopIfTrue="1">
      <formula>SUM(BT9+BW9+BZ9+CC9+CF9+CI9+CL9+CO9)=1</formula>
    </cfRule>
    <cfRule type="expression" dxfId="55" priority="5" stopIfTrue="1">
      <formula>SUM(BT9+BW9+BZ9+CC9+CF9+CI9+CL9+CO9)=2</formula>
    </cfRule>
    <cfRule type="expression" dxfId="54" priority="6" stopIfTrue="1">
      <formula>SUM(BT9+BW9+BZ9+CC9+CF9+CI9+CL9+CO9)=3</formula>
    </cfRule>
  </conditionalFormatting>
  <conditionalFormatting sqref="CN9:CO28 CK9:CL28 CH9:CI28 CE9:CF28 CB9:CC28 BY9:BZ28 BV9:BW28 BS9:BT28 BK9:BQ28 AV9:BI28 AM9:AS28 X9:AK28">
    <cfRule type="cellIs" dxfId="53" priority="7" stopIfTrue="1" operator="greaterThan">
      <formula>0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scale="83" orientation="landscape" horizontalDpi="300" verticalDpi="300" r:id="rId1"/>
  <headerFooter alignWithMargins="0"/>
  <rowBreaks count="1" manualBreakCount="1">
    <brk id="27" min="1" max="20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4">
    <tabColor rgb="FF008000"/>
  </sheetPr>
  <dimension ref="A1:CO311"/>
  <sheetViews>
    <sheetView topLeftCell="B2" workbookViewId="0">
      <pane xSplit="1" ySplit="7" topLeftCell="C9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9.140625" style="1"/>
    <col min="2" max="3" width="6.7109375" style="1" customWidth="1"/>
    <col min="4" max="4" width="18.7109375" style="1" customWidth="1"/>
    <col min="5" max="6" width="7.7109375" style="1" customWidth="1"/>
    <col min="7" max="8" width="5.7109375" style="1" customWidth="1"/>
    <col min="9" max="9" width="15.7109375" style="1" customWidth="1"/>
    <col min="10" max="10" width="5.7109375" style="1" customWidth="1"/>
    <col min="11" max="12" width="6.7109375" style="1" customWidth="1"/>
    <col min="13" max="13" width="18.7109375" style="1" customWidth="1"/>
    <col min="14" max="15" width="7.7109375" style="1" customWidth="1"/>
    <col min="16" max="17" width="5.7109375" style="1" customWidth="1"/>
    <col min="18" max="18" width="15.7109375" style="1" customWidth="1"/>
    <col min="19" max="19" width="5.7109375" style="1" customWidth="1"/>
    <col min="20" max="20" width="6.7109375" style="1" customWidth="1"/>
    <col min="21" max="21" width="5.7109375" style="1" customWidth="1"/>
    <col min="22" max="23" width="9.140625" style="1"/>
    <col min="24" max="37" width="7.28515625" style="1" customWidth="1"/>
    <col min="38" max="38" width="1.7109375" style="1" customWidth="1"/>
    <col min="39" max="45" width="7.28515625" style="1" customWidth="1"/>
    <col min="46" max="47" width="9.140625" style="1"/>
    <col min="48" max="61" width="7.28515625" style="1" customWidth="1"/>
    <col min="62" max="62" width="1.7109375" style="1" customWidth="1"/>
    <col min="63" max="69" width="7.28515625" style="1" customWidth="1"/>
    <col min="70" max="70" width="9.140625" style="1"/>
    <col min="71" max="72" width="7.28515625" style="1" customWidth="1"/>
    <col min="73" max="73" width="9.140625" style="1"/>
    <col min="74" max="75" width="7.28515625" style="1" customWidth="1"/>
    <col min="76" max="76" width="9.140625" style="1"/>
    <col min="77" max="78" width="7.28515625" style="1" customWidth="1"/>
    <col min="79" max="79" width="9.140625" style="1"/>
    <col min="80" max="81" width="7.28515625" style="1" customWidth="1"/>
    <col min="82" max="82" width="9.140625" style="1"/>
    <col min="83" max="84" width="7.28515625" style="1" customWidth="1"/>
    <col min="85" max="85" width="9.140625" style="1"/>
    <col min="86" max="87" width="7.28515625" style="1" customWidth="1"/>
    <col min="88" max="88" width="9.140625" style="1"/>
    <col min="89" max="90" width="7.28515625" style="1" customWidth="1"/>
    <col min="91" max="91" width="9.140625" style="1"/>
    <col min="92" max="93" width="7.28515625" style="1" customWidth="1"/>
    <col min="94" max="16384" width="9.140625" style="1"/>
  </cols>
  <sheetData>
    <row r="1" spans="1:93" x14ac:dyDescent="0.2">
      <c r="AK1" s="2">
        <v>26</v>
      </c>
    </row>
    <row r="2" spans="1:93" x14ac:dyDescent="0.2">
      <c r="A2" s="1">
        <f>'11-P'!A2+1</f>
        <v>14</v>
      </c>
      <c r="U2" s="3" t="str">
        <f>(MID("TABELA",1,6))&amp;" "&amp;(A2)</f>
        <v>TABELA 14</v>
      </c>
      <c r="AS2" s="3"/>
      <c r="BQ2" s="3"/>
    </row>
    <row r="3" spans="1:93" ht="20.25" thickBot="1" x14ac:dyDescent="0.3">
      <c r="B3" s="410" t="s">
        <v>91</v>
      </c>
      <c r="C3" s="215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  <c r="S3" s="5"/>
      <c r="T3" s="4"/>
      <c r="U3" s="4"/>
      <c r="X3" s="135" t="s">
        <v>0</v>
      </c>
      <c r="Y3" s="6"/>
      <c r="Z3" s="7"/>
      <c r="AA3" s="7"/>
      <c r="AB3" s="7"/>
      <c r="AC3" s="7"/>
      <c r="AD3" s="7"/>
      <c r="AE3" s="8"/>
      <c r="AF3" s="7"/>
      <c r="AG3" s="7"/>
      <c r="AH3" s="7"/>
      <c r="AI3" s="7"/>
      <c r="AJ3" s="9"/>
      <c r="AK3" s="10"/>
      <c r="AL3" s="9"/>
      <c r="AM3" s="139">
        <f>IF(G4&gt;0,E4&amp;", "&amp;F4&amp;", "&amp;G4,IF(F4&gt;0,E4&amp;", "&amp;F4,E4))</f>
        <v>12</v>
      </c>
      <c r="AN3" s="136"/>
      <c r="AO3" s="137"/>
      <c r="AP3" s="137"/>
      <c r="AQ3" s="137"/>
      <c r="AR3" s="137"/>
      <c r="AS3" s="138" t="str">
        <f>T($K4)</f>
        <v xml:space="preserve"> Rozkład: sobotni</v>
      </c>
      <c r="AV3" s="135" t="s">
        <v>31</v>
      </c>
      <c r="AW3" s="6"/>
      <c r="AX3" s="7"/>
      <c r="AY3" s="7"/>
      <c r="AZ3" s="7"/>
      <c r="BA3" s="7"/>
      <c r="BB3" s="7"/>
      <c r="BC3" s="8"/>
      <c r="BD3" s="7"/>
      <c r="BE3" s="7"/>
      <c r="BF3" s="7"/>
      <c r="BG3" s="7"/>
      <c r="BH3" s="9"/>
      <c r="BI3" s="10"/>
      <c r="BJ3" s="9"/>
      <c r="BK3" s="139">
        <f>IF(G4&gt;0,E4&amp;", "&amp;F4&amp;", "&amp;G4,IF(F4&gt;0,E4&amp;", "&amp;F4,E4))</f>
        <v>12</v>
      </c>
      <c r="BL3" s="136"/>
      <c r="BM3" s="137"/>
      <c r="BN3" s="137"/>
      <c r="BO3" s="137"/>
      <c r="BP3" s="137"/>
      <c r="BQ3" s="138" t="str">
        <f>T($K4)</f>
        <v xml:space="preserve"> Rozkład: sobotni</v>
      </c>
    </row>
    <row r="4" spans="1:93" ht="18.75" thickBot="1" x14ac:dyDescent="0.25">
      <c r="B4" s="140" t="s">
        <v>28</v>
      </c>
      <c r="C4" s="239"/>
      <c r="D4" s="141"/>
      <c r="E4" s="154">
        <v>12</v>
      </c>
      <c r="F4" s="141"/>
      <c r="G4" s="141"/>
      <c r="H4" s="141"/>
      <c r="I4" s="141"/>
      <c r="J4" s="142"/>
      <c r="K4" s="143" t="s">
        <v>24</v>
      </c>
      <c r="L4" s="240"/>
      <c r="M4" s="141"/>
      <c r="N4" s="141"/>
      <c r="O4" s="141"/>
      <c r="P4" s="141"/>
      <c r="Q4" s="141"/>
      <c r="R4" s="141"/>
      <c r="S4" s="141"/>
      <c r="T4" s="141"/>
      <c r="U4" s="144"/>
      <c r="X4" s="16" t="s">
        <v>2</v>
      </c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8"/>
      <c r="AM4" s="19" t="s">
        <v>27</v>
      </c>
      <c r="AN4" s="20"/>
      <c r="AO4" s="20"/>
      <c r="AP4" s="20"/>
      <c r="AQ4" s="20"/>
      <c r="AR4" s="20"/>
      <c r="AS4" s="21"/>
      <c r="AV4" s="155" t="s">
        <v>2</v>
      </c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7"/>
      <c r="BK4" s="158" t="s">
        <v>27</v>
      </c>
      <c r="BL4" s="159"/>
      <c r="BM4" s="159"/>
      <c r="BN4" s="159"/>
      <c r="BO4" s="159"/>
      <c r="BP4" s="159"/>
      <c r="BQ4" s="160"/>
    </row>
    <row r="5" spans="1:93" x14ac:dyDescent="0.2">
      <c r="B5" s="405" t="s">
        <v>270</v>
      </c>
      <c r="C5" s="23"/>
      <c r="D5" s="23"/>
      <c r="E5" s="23"/>
      <c r="F5" s="23"/>
      <c r="G5" s="23"/>
      <c r="H5" s="23"/>
      <c r="I5" s="23"/>
      <c r="J5" s="23"/>
      <c r="K5" s="406" t="s">
        <v>271</v>
      </c>
      <c r="L5" s="23"/>
      <c r="M5" s="23"/>
      <c r="N5" s="23"/>
      <c r="O5" s="23"/>
      <c r="P5" s="23"/>
      <c r="Q5" s="23"/>
      <c r="R5" s="23"/>
      <c r="S5" s="25"/>
      <c r="T5" s="145" t="s">
        <v>3</v>
      </c>
      <c r="U5" s="146"/>
      <c r="X5" s="26" t="s">
        <v>4</v>
      </c>
      <c r="Y5" s="27" t="s">
        <v>4</v>
      </c>
      <c r="Z5" s="27" t="s">
        <v>4</v>
      </c>
      <c r="AA5" s="28" t="s">
        <v>4</v>
      </c>
      <c r="AB5" s="28" t="s">
        <v>4</v>
      </c>
      <c r="AC5" s="27" t="s">
        <v>4</v>
      </c>
      <c r="AD5" s="27" t="s">
        <v>4</v>
      </c>
      <c r="AE5" s="28" t="s">
        <v>4</v>
      </c>
      <c r="AF5" s="28" t="s">
        <v>4</v>
      </c>
      <c r="AG5" s="27" t="s">
        <v>4</v>
      </c>
      <c r="AH5" s="27" t="s">
        <v>4</v>
      </c>
      <c r="AI5" s="28" t="s">
        <v>4</v>
      </c>
      <c r="AJ5" s="28" t="s">
        <v>4</v>
      </c>
      <c r="AK5" s="29" t="s">
        <v>4</v>
      </c>
      <c r="AM5" s="30" t="s">
        <v>4</v>
      </c>
      <c r="AN5" s="31" t="s">
        <v>4</v>
      </c>
      <c r="AO5" s="32" t="s">
        <v>4</v>
      </c>
      <c r="AP5" s="31" t="s">
        <v>4</v>
      </c>
      <c r="AQ5" s="32" t="s">
        <v>4</v>
      </c>
      <c r="AR5" s="31" t="s">
        <v>4</v>
      </c>
      <c r="AS5" s="33" t="s">
        <v>4</v>
      </c>
      <c r="AV5" s="26" t="s">
        <v>4</v>
      </c>
      <c r="AW5" s="27" t="s">
        <v>4</v>
      </c>
      <c r="AX5" s="27" t="s">
        <v>4</v>
      </c>
      <c r="AY5" s="28" t="s">
        <v>4</v>
      </c>
      <c r="AZ5" s="28" t="s">
        <v>4</v>
      </c>
      <c r="BA5" s="27" t="s">
        <v>4</v>
      </c>
      <c r="BB5" s="27" t="s">
        <v>4</v>
      </c>
      <c r="BC5" s="28" t="s">
        <v>4</v>
      </c>
      <c r="BD5" s="28" t="s">
        <v>4</v>
      </c>
      <c r="BE5" s="27" t="s">
        <v>4</v>
      </c>
      <c r="BF5" s="27" t="s">
        <v>4</v>
      </c>
      <c r="BG5" s="28" t="s">
        <v>4</v>
      </c>
      <c r="BH5" s="28" t="s">
        <v>4</v>
      </c>
      <c r="BI5" s="29" t="s">
        <v>4</v>
      </c>
      <c r="BK5" s="30" t="s">
        <v>4</v>
      </c>
      <c r="BL5" s="31" t="s">
        <v>4</v>
      </c>
      <c r="BM5" s="32" t="s">
        <v>4</v>
      </c>
      <c r="BN5" s="31" t="s">
        <v>4</v>
      </c>
      <c r="BO5" s="32" t="s">
        <v>4</v>
      </c>
      <c r="BP5" s="31" t="s">
        <v>4</v>
      </c>
      <c r="BQ5" s="33" t="s">
        <v>4</v>
      </c>
    </row>
    <row r="6" spans="1:93" x14ac:dyDescent="0.2">
      <c r="B6" s="34" t="s">
        <v>5</v>
      </c>
      <c r="C6" s="226"/>
      <c r="D6" s="35"/>
      <c r="E6" s="35"/>
      <c r="F6" s="36"/>
      <c r="G6" s="37" t="s">
        <v>6</v>
      </c>
      <c r="H6" s="38"/>
      <c r="I6" s="39"/>
      <c r="J6" s="40"/>
      <c r="K6" s="41" t="s">
        <v>5</v>
      </c>
      <c r="L6" s="226"/>
      <c r="M6" s="35"/>
      <c r="N6" s="35"/>
      <c r="O6" s="36"/>
      <c r="P6" s="37" t="s">
        <v>6</v>
      </c>
      <c r="Q6" s="38"/>
      <c r="R6" s="39"/>
      <c r="S6" s="42"/>
      <c r="T6" s="458" t="s">
        <v>7</v>
      </c>
      <c r="U6" s="459"/>
      <c r="X6" s="43">
        <v>2.0099999999999998</v>
      </c>
      <c r="Y6" s="44">
        <v>5.01</v>
      </c>
      <c r="Z6" s="44">
        <v>6.31</v>
      </c>
      <c r="AA6" s="45">
        <v>8.01</v>
      </c>
      <c r="AB6" s="46">
        <v>9.31</v>
      </c>
      <c r="AC6" s="44">
        <v>11.01</v>
      </c>
      <c r="AD6" s="44">
        <v>12.31</v>
      </c>
      <c r="AE6" s="46">
        <v>14.01</v>
      </c>
      <c r="AF6" s="46">
        <v>15.31</v>
      </c>
      <c r="AG6" s="44">
        <v>17.010000000000002</v>
      </c>
      <c r="AH6" s="44">
        <v>18.309999999999999</v>
      </c>
      <c r="AI6" s="46">
        <v>20.010000000000002</v>
      </c>
      <c r="AJ6" s="46">
        <v>21.31</v>
      </c>
      <c r="AK6" s="47">
        <v>23.01</v>
      </c>
      <c r="AM6" s="48">
        <v>5.01</v>
      </c>
      <c r="AN6" s="49">
        <v>8.01</v>
      </c>
      <c r="AO6" s="50">
        <v>11.01</v>
      </c>
      <c r="AP6" s="49">
        <v>14.01</v>
      </c>
      <c r="AQ6" s="50">
        <v>17.010000000000002</v>
      </c>
      <c r="AR6" s="49">
        <v>20.010000000000002</v>
      </c>
      <c r="AS6" s="51">
        <v>23.01</v>
      </c>
      <c r="AV6" s="43">
        <v>2.0099999999999998</v>
      </c>
      <c r="AW6" s="44">
        <v>5.01</v>
      </c>
      <c r="AX6" s="44">
        <v>6.31</v>
      </c>
      <c r="AY6" s="45">
        <v>8.01</v>
      </c>
      <c r="AZ6" s="46">
        <v>9.31</v>
      </c>
      <c r="BA6" s="44">
        <v>11.01</v>
      </c>
      <c r="BB6" s="44">
        <v>12.31</v>
      </c>
      <c r="BC6" s="46">
        <v>14.01</v>
      </c>
      <c r="BD6" s="46">
        <v>15.31</v>
      </c>
      <c r="BE6" s="44">
        <v>17.010000000000002</v>
      </c>
      <c r="BF6" s="44">
        <v>18.309999999999999</v>
      </c>
      <c r="BG6" s="46">
        <v>20.010000000000002</v>
      </c>
      <c r="BH6" s="46">
        <v>21.31</v>
      </c>
      <c r="BI6" s="47">
        <v>23.01</v>
      </c>
      <c r="BK6" s="48">
        <v>5.01</v>
      </c>
      <c r="BL6" s="49">
        <v>8.01</v>
      </c>
      <c r="BM6" s="50">
        <v>11.01</v>
      </c>
      <c r="BN6" s="49">
        <v>14.01</v>
      </c>
      <c r="BO6" s="50">
        <v>17.010000000000002</v>
      </c>
      <c r="BP6" s="49">
        <v>20.010000000000002</v>
      </c>
      <c r="BQ6" s="51">
        <v>23.01</v>
      </c>
    </row>
    <row r="7" spans="1:93" ht="26.25" thickBot="1" x14ac:dyDescent="0.3">
      <c r="B7" s="452" t="s">
        <v>8</v>
      </c>
      <c r="C7" s="454" t="s">
        <v>48</v>
      </c>
      <c r="D7" s="454" t="s">
        <v>9</v>
      </c>
      <c r="E7" s="52" t="s">
        <v>10</v>
      </c>
      <c r="F7" s="53"/>
      <c r="G7" s="456" t="s">
        <v>11</v>
      </c>
      <c r="H7" s="456" t="s">
        <v>12</v>
      </c>
      <c r="I7" s="54" t="s">
        <v>13</v>
      </c>
      <c r="J7" s="55"/>
      <c r="K7" s="454" t="s">
        <v>8</v>
      </c>
      <c r="L7" s="454" t="s">
        <v>48</v>
      </c>
      <c r="M7" s="454" t="s">
        <v>9</v>
      </c>
      <c r="N7" s="52" t="s">
        <v>10</v>
      </c>
      <c r="O7" s="53"/>
      <c r="P7" s="456" t="s">
        <v>11</v>
      </c>
      <c r="Q7" s="456" t="s">
        <v>12</v>
      </c>
      <c r="R7" s="56" t="s">
        <v>14</v>
      </c>
      <c r="S7" s="57"/>
      <c r="T7" s="460"/>
      <c r="U7" s="461"/>
      <c r="X7" s="58" t="s">
        <v>15</v>
      </c>
      <c r="Y7" s="59" t="s">
        <v>15</v>
      </c>
      <c r="Z7" s="59" t="s">
        <v>15</v>
      </c>
      <c r="AA7" s="60" t="s">
        <v>15</v>
      </c>
      <c r="AB7" s="60" t="s">
        <v>15</v>
      </c>
      <c r="AC7" s="59" t="s">
        <v>15</v>
      </c>
      <c r="AD7" s="59" t="s">
        <v>15</v>
      </c>
      <c r="AE7" s="60" t="s">
        <v>15</v>
      </c>
      <c r="AF7" s="60" t="s">
        <v>15</v>
      </c>
      <c r="AG7" s="59" t="s">
        <v>15</v>
      </c>
      <c r="AH7" s="59" t="s">
        <v>15</v>
      </c>
      <c r="AI7" s="60" t="s">
        <v>15</v>
      </c>
      <c r="AJ7" s="60" t="s">
        <v>15</v>
      </c>
      <c r="AK7" s="61" t="s">
        <v>15</v>
      </c>
      <c r="AL7" s="62"/>
      <c r="AM7" s="63" t="s">
        <v>15</v>
      </c>
      <c r="AN7" s="64" t="s">
        <v>15</v>
      </c>
      <c r="AO7" s="65" t="s">
        <v>15</v>
      </c>
      <c r="AP7" s="64" t="s">
        <v>15</v>
      </c>
      <c r="AQ7" s="65" t="s">
        <v>15</v>
      </c>
      <c r="AR7" s="64" t="s">
        <v>15</v>
      </c>
      <c r="AS7" s="66" t="s">
        <v>15</v>
      </c>
      <c r="AV7" s="58" t="s">
        <v>15</v>
      </c>
      <c r="AW7" s="59" t="s">
        <v>15</v>
      </c>
      <c r="AX7" s="59" t="s">
        <v>15</v>
      </c>
      <c r="AY7" s="60" t="s">
        <v>15</v>
      </c>
      <c r="AZ7" s="60" t="s">
        <v>15</v>
      </c>
      <c r="BA7" s="59" t="s">
        <v>15</v>
      </c>
      <c r="BB7" s="59" t="s">
        <v>15</v>
      </c>
      <c r="BC7" s="60" t="s">
        <v>15</v>
      </c>
      <c r="BD7" s="60" t="s">
        <v>15</v>
      </c>
      <c r="BE7" s="59" t="s">
        <v>15</v>
      </c>
      <c r="BF7" s="59" t="s">
        <v>15</v>
      </c>
      <c r="BG7" s="60" t="s">
        <v>15</v>
      </c>
      <c r="BH7" s="60" t="s">
        <v>15</v>
      </c>
      <c r="BI7" s="61" t="s">
        <v>15</v>
      </c>
      <c r="BJ7" s="62"/>
      <c r="BK7" s="63" t="s">
        <v>15</v>
      </c>
      <c r="BL7" s="64" t="s">
        <v>15</v>
      </c>
      <c r="BM7" s="65" t="s">
        <v>15</v>
      </c>
      <c r="BN7" s="64" t="s">
        <v>15</v>
      </c>
      <c r="BO7" s="65" t="s">
        <v>15</v>
      </c>
      <c r="BP7" s="64" t="s">
        <v>15</v>
      </c>
      <c r="BQ7" s="66" t="s">
        <v>15</v>
      </c>
      <c r="BS7" s="135" t="s">
        <v>57</v>
      </c>
      <c r="BT7" s="139"/>
      <c r="BV7" s="135" t="s">
        <v>59</v>
      </c>
      <c r="BW7" s="139"/>
      <c r="BY7" s="135" t="s">
        <v>60</v>
      </c>
      <c r="BZ7" s="139"/>
      <c r="CB7" s="135" t="s">
        <v>61</v>
      </c>
      <c r="CC7" s="139"/>
      <c r="CE7" s="135" t="s">
        <v>62</v>
      </c>
      <c r="CF7" s="139"/>
      <c r="CH7" s="135" t="s">
        <v>63</v>
      </c>
      <c r="CI7" s="139"/>
      <c r="CK7" s="135" t="s">
        <v>64</v>
      </c>
      <c r="CL7" s="139"/>
      <c r="CN7" s="135" t="s">
        <v>65</v>
      </c>
      <c r="CO7" s="139"/>
    </row>
    <row r="8" spans="1:93" ht="26.25" thickBot="1" x14ac:dyDescent="0.25">
      <c r="B8" s="453"/>
      <c r="C8" s="455"/>
      <c r="D8" s="455"/>
      <c r="E8" s="67" t="s">
        <v>16</v>
      </c>
      <c r="F8" s="67" t="s">
        <v>17</v>
      </c>
      <c r="G8" s="457"/>
      <c r="H8" s="457"/>
      <c r="I8" s="68" t="s">
        <v>18</v>
      </c>
      <c r="J8" s="68" t="s">
        <v>19</v>
      </c>
      <c r="K8" s="455"/>
      <c r="L8" s="455"/>
      <c r="M8" s="455"/>
      <c r="N8" s="67" t="s">
        <v>20</v>
      </c>
      <c r="O8" s="67" t="s">
        <v>21</v>
      </c>
      <c r="P8" s="457"/>
      <c r="Q8" s="457"/>
      <c r="R8" s="68" t="s">
        <v>18</v>
      </c>
      <c r="S8" s="68" t="s">
        <v>19</v>
      </c>
      <c r="T8" s="68" t="s">
        <v>11</v>
      </c>
      <c r="U8" s="69" t="s">
        <v>12</v>
      </c>
      <c r="X8" s="70">
        <v>5</v>
      </c>
      <c r="Y8" s="71">
        <v>6.3</v>
      </c>
      <c r="Z8" s="71">
        <v>8</v>
      </c>
      <c r="AA8" s="72">
        <v>9.3000000000000007</v>
      </c>
      <c r="AB8" s="73">
        <v>11</v>
      </c>
      <c r="AC8" s="71">
        <v>12.3</v>
      </c>
      <c r="AD8" s="71">
        <v>14</v>
      </c>
      <c r="AE8" s="73">
        <v>15.3</v>
      </c>
      <c r="AF8" s="73">
        <v>17</v>
      </c>
      <c r="AG8" s="71">
        <v>18.3</v>
      </c>
      <c r="AH8" s="71">
        <v>20</v>
      </c>
      <c r="AI8" s="73">
        <v>21.3</v>
      </c>
      <c r="AJ8" s="73">
        <v>23</v>
      </c>
      <c r="AK8" s="74">
        <v>2</v>
      </c>
      <c r="AL8" s="62"/>
      <c r="AM8" s="75">
        <v>8</v>
      </c>
      <c r="AN8" s="76">
        <v>11</v>
      </c>
      <c r="AO8" s="77">
        <v>14</v>
      </c>
      <c r="AP8" s="76">
        <v>17</v>
      </c>
      <c r="AQ8" s="77">
        <v>20</v>
      </c>
      <c r="AR8" s="76">
        <v>23</v>
      </c>
      <c r="AS8" s="78">
        <v>5</v>
      </c>
      <c r="AV8" s="70">
        <v>5</v>
      </c>
      <c r="AW8" s="71">
        <v>6.3</v>
      </c>
      <c r="AX8" s="71">
        <v>8</v>
      </c>
      <c r="AY8" s="72">
        <v>9.3000000000000007</v>
      </c>
      <c r="AZ8" s="73">
        <v>11</v>
      </c>
      <c r="BA8" s="71">
        <v>12.3</v>
      </c>
      <c r="BB8" s="71">
        <v>14</v>
      </c>
      <c r="BC8" s="73">
        <v>15.3</v>
      </c>
      <c r="BD8" s="73">
        <v>17</v>
      </c>
      <c r="BE8" s="71">
        <v>18.3</v>
      </c>
      <c r="BF8" s="71">
        <v>20</v>
      </c>
      <c r="BG8" s="73">
        <v>21.3</v>
      </c>
      <c r="BH8" s="73">
        <v>23</v>
      </c>
      <c r="BI8" s="74">
        <v>2</v>
      </c>
      <c r="BJ8" s="62"/>
      <c r="BK8" s="75">
        <v>8</v>
      </c>
      <c r="BL8" s="76">
        <v>11</v>
      </c>
      <c r="BM8" s="77">
        <v>14</v>
      </c>
      <c r="BN8" s="76">
        <v>17</v>
      </c>
      <c r="BO8" s="77">
        <v>20</v>
      </c>
      <c r="BP8" s="76">
        <v>23</v>
      </c>
      <c r="BQ8" s="78">
        <v>5</v>
      </c>
      <c r="BS8" s="16" t="s">
        <v>55</v>
      </c>
      <c r="BT8" s="230" t="s">
        <v>56</v>
      </c>
      <c r="BV8" s="16" t="s">
        <v>55</v>
      </c>
      <c r="BW8" s="230" t="s">
        <v>56</v>
      </c>
      <c r="BY8" s="16" t="s">
        <v>55</v>
      </c>
      <c r="BZ8" s="230" t="s">
        <v>56</v>
      </c>
      <c r="CB8" s="16" t="s">
        <v>55</v>
      </c>
      <c r="CC8" s="230" t="s">
        <v>56</v>
      </c>
      <c r="CE8" s="16" t="s">
        <v>55</v>
      </c>
      <c r="CF8" s="230" t="s">
        <v>56</v>
      </c>
      <c r="CH8" s="16" t="s">
        <v>55</v>
      </c>
      <c r="CI8" s="230" t="s">
        <v>56</v>
      </c>
      <c r="CK8" s="16" t="s">
        <v>55</v>
      </c>
      <c r="CL8" s="230" t="s">
        <v>56</v>
      </c>
      <c r="CN8" s="16" t="s">
        <v>55</v>
      </c>
      <c r="CO8" s="230" t="s">
        <v>56</v>
      </c>
    </row>
    <row r="9" spans="1:93" ht="24.95" customHeight="1" x14ac:dyDescent="0.2">
      <c r="B9" s="94">
        <v>5.27</v>
      </c>
      <c r="C9" s="393" t="s">
        <v>71</v>
      </c>
      <c r="D9" s="390" t="s">
        <v>236</v>
      </c>
      <c r="E9" s="439">
        <v>9.4</v>
      </c>
      <c r="F9" s="439" t="s">
        <v>23</v>
      </c>
      <c r="G9" s="95">
        <v>0</v>
      </c>
      <c r="H9" s="373">
        <f t="shared" ref="H9:H22" si="0">G9/(N(E9)+N(F9))</f>
        <v>0</v>
      </c>
      <c r="I9" s="96" t="s">
        <v>72</v>
      </c>
      <c r="J9" s="95">
        <v>0</v>
      </c>
      <c r="K9" s="97">
        <v>5.45</v>
      </c>
      <c r="L9" s="393" t="s">
        <v>71</v>
      </c>
      <c r="M9" s="390" t="s">
        <v>278</v>
      </c>
      <c r="N9" s="439">
        <v>4.3</v>
      </c>
      <c r="O9" s="439" t="s">
        <v>23</v>
      </c>
      <c r="P9" s="95">
        <v>1</v>
      </c>
      <c r="Q9" s="373">
        <f t="shared" ref="Q9:Q22" si="1">P9/(N(N9)+N(O9))</f>
        <v>0.23255813953488372</v>
      </c>
      <c r="R9" s="96" t="s">
        <v>202</v>
      </c>
      <c r="S9" s="95">
        <v>1</v>
      </c>
      <c r="T9" s="84">
        <f t="shared" ref="T9:T24" si="2">G9+P9</f>
        <v>1</v>
      </c>
      <c r="U9" s="85">
        <f t="shared" ref="U9:U24" si="3">T9/(N(E9)+N(F9)+N(N9)+N(O9))</f>
        <v>7.2992700729927015E-2</v>
      </c>
      <c r="X9" s="86">
        <f t="shared" ref="X9:AJ22" si="4">IF(N($B9)&gt;0,IF($B9&gt;=X$6,IF($B9&lt;=X$8,$G9,0),0),0)+IF(N($K9)&gt;0,IF($K9&gt;=X$6,IF($K9&lt;=X$8,$P9,0),0),0)</f>
        <v>0</v>
      </c>
      <c r="Y9" s="87">
        <f t="shared" si="4"/>
        <v>1</v>
      </c>
      <c r="Z9" s="87">
        <f t="shared" si="4"/>
        <v>0</v>
      </c>
      <c r="AA9" s="88">
        <f t="shared" si="4"/>
        <v>0</v>
      </c>
      <c r="AB9" s="88">
        <f t="shared" si="4"/>
        <v>0</v>
      </c>
      <c r="AC9" s="87">
        <f t="shared" si="4"/>
        <v>0</v>
      </c>
      <c r="AD9" s="87">
        <f t="shared" si="4"/>
        <v>0</v>
      </c>
      <c r="AE9" s="88">
        <f t="shared" si="4"/>
        <v>0</v>
      </c>
      <c r="AF9" s="88">
        <f t="shared" si="4"/>
        <v>0</v>
      </c>
      <c r="AG9" s="87">
        <f t="shared" si="4"/>
        <v>0</v>
      </c>
      <c r="AH9" s="87">
        <f t="shared" si="4"/>
        <v>0</v>
      </c>
      <c r="AI9" s="88">
        <f t="shared" si="4"/>
        <v>0</v>
      </c>
      <c r="AJ9" s="88">
        <f t="shared" si="4"/>
        <v>0</v>
      </c>
      <c r="AK9" s="89">
        <f t="shared" ref="AK9:AK23" si="5">IF(N($B9)&gt;0,IF($B9&gt;=AK$6,IF($B9&lt;=AK$1,$G9,0),0),0)+IF(N($K9)&gt;0,IF($K9&gt;=AK$6,IF($K9&lt;=AK$1,$P9,0),0),0)</f>
        <v>0</v>
      </c>
      <c r="AM9" s="90">
        <f t="shared" ref="AM9:AM23" si="6">Y9+Z9</f>
        <v>1</v>
      </c>
      <c r="AN9" s="91">
        <f t="shared" ref="AN9:AN23" si="7">AA9+AB9</f>
        <v>0</v>
      </c>
      <c r="AO9" s="92">
        <f t="shared" ref="AO9:AO23" si="8">AC9+AD9</f>
        <v>0</v>
      </c>
      <c r="AP9" s="91">
        <f t="shared" ref="AP9:AP23" si="9">AE9+AF9</f>
        <v>0</v>
      </c>
      <c r="AQ9" s="92">
        <f t="shared" ref="AQ9:AQ23" si="10">AG9+AH9</f>
        <v>0</v>
      </c>
      <c r="AR9" s="91">
        <f t="shared" ref="AR9:AR23" si="11">AI9+AJ9</f>
        <v>0</v>
      </c>
      <c r="AS9" s="93">
        <f t="shared" ref="AS9:AS23" si="12">AK9+X9</f>
        <v>0</v>
      </c>
      <c r="AV9" s="86">
        <f t="shared" ref="AV9:BH22" si="13">IF(N($B9)&gt;0,IF($B9&gt;=AV$6,IF($B9&lt;=AV$8,N($E9)+N($F9),0),0),0)+IF(N($K9)&gt;0,IF($K9&gt;=AV$6,IF($K9&lt;=AV$8,N($N9)+N($O9),0),0),0)</f>
        <v>0</v>
      </c>
      <c r="AW9" s="87">
        <f t="shared" si="13"/>
        <v>13.7</v>
      </c>
      <c r="AX9" s="87">
        <f t="shared" si="13"/>
        <v>0</v>
      </c>
      <c r="AY9" s="88">
        <f t="shared" si="13"/>
        <v>0</v>
      </c>
      <c r="AZ9" s="88">
        <f t="shared" si="13"/>
        <v>0</v>
      </c>
      <c r="BA9" s="87">
        <f t="shared" si="13"/>
        <v>0</v>
      </c>
      <c r="BB9" s="87">
        <f t="shared" si="13"/>
        <v>0</v>
      </c>
      <c r="BC9" s="88">
        <f t="shared" si="13"/>
        <v>0</v>
      </c>
      <c r="BD9" s="88">
        <f t="shared" si="13"/>
        <v>0</v>
      </c>
      <c r="BE9" s="87">
        <f t="shared" si="13"/>
        <v>0</v>
      </c>
      <c r="BF9" s="87">
        <f t="shared" si="13"/>
        <v>0</v>
      </c>
      <c r="BG9" s="88">
        <f t="shared" si="13"/>
        <v>0</v>
      </c>
      <c r="BH9" s="88">
        <f t="shared" si="13"/>
        <v>0</v>
      </c>
      <c r="BI9" s="89">
        <f t="shared" ref="BI9:BI23" si="14">IF(N($B9)&gt;0,IF($B9&gt;=BI$6,IF($B9&lt;=BI$8+24,N($E9)+N($F9),0),0),0)+IF(N($K9)&gt;0,IF($K9&gt;=BI$6,IF($K9&lt;=BI$8+24,N($N9)+N($O9),0),0),0)+IF(N($B9)&gt;0,IF($B9&lt;=BI$8,N($E9)+N($F9),0),0)+IF(N($K9)&gt;0,IF($K9&lt;=BI$8,N($N9)+N($O9),0),0)</f>
        <v>0</v>
      </c>
      <c r="BK9" s="161">
        <f t="shared" ref="BK9:BK23" si="15">AW9+AX9</f>
        <v>13.7</v>
      </c>
      <c r="BL9" s="162">
        <f t="shared" ref="BL9:BL23" si="16">AY9+AZ9</f>
        <v>0</v>
      </c>
      <c r="BM9" s="163">
        <f t="shared" ref="BM9:BM23" si="17">BA9+BB9</f>
        <v>0</v>
      </c>
      <c r="BN9" s="162">
        <f t="shared" ref="BN9:BN23" si="18">BC9+BD9</f>
        <v>0</v>
      </c>
      <c r="BO9" s="163">
        <f t="shared" ref="BO9:BO23" si="19">BE9+BF9</f>
        <v>0</v>
      </c>
      <c r="BP9" s="162">
        <f t="shared" ref="BP9:BP23" si="20">BG9+BH9</f>
        <v>0</v>
      </c>
      <c r="BQ9" s="164">
        <f t="shared" ref="BQ9:BQ23" si="21">BI9+AV9</f>
        <v>0</v>
      </c>
      <c r="BS9" s="86">
        <f>IF(T($C9)=T('Typy taboru'!$C$8),IF($J9&gt;0,IF($J9&gt;='Typy taboru'!$F$8,IF($J9&gt;'Typy taboru'!$G$8,IF($J9&gt;'Typy taboru'!$I$8,3,2),1),0)),0)</f>
        <v>0</v>
      </c>
      <c r="BT9" s="231">
        <f>IF(T($L9)=T('Typy taboru'!$C$8),IF($S9&gt;0,IF($S9&gt;='Typy taboru'!$F$8,IF($S9&gt;'Typy taboru'!$G$8,IF($S9&gt;'Typy taboru'!$I$8,3,2),1),0)),0)</f>
        <v>0</v>
      </c>
      <c r="BV9" s="237">
        <f>IF(T($C9)=T('Typy taboru'!$C$9),IF($J9&gt;0,IF($J9&gt;='Typy taboru'!$F$9,IF($J9&gt;'Typy taboru'!$G$9,IF($J9&gt;'Typy taboru'!$I$9,3,2),1),0)),0)</f>
        <v>0</v>
      </c>
      <c r="BW9" s="238">
        <f>IF(T($L9)=T('Typy taboru'!$C$9),IF($S9&gt;0,IF($S9&gt;='Typy taboru'!$F$9,IF($S9&gt;'Typy taboru'!$G$9,IF($S9&gt;'Typy taboru'!$I$9,3,2),1),0)),0)</f>
        <v>0</v>
      </c>
      <c r="BX9" s="216"/>
      <c r="BY9" s="237">
        <f>IF(T($C9)=T('Typy taboru'!$C$10),IF($J9&gt;0,IF($J9&gt;='Typy taboru'!$F$10,IF($J9&gt;'Typy taboru'!$G$10,IF($J9&gt;'Typy taboru'!$I$10,3,2),1),0)),0)</f>
        <v>0</v>
      </c>
      <c r="BZ9" s="238">
        <f>IF(T($L9)=T('Typy taboru'!$C$10),IF($S9&gt;0,IF($S9&gt;='Typy taboru'!$F$10,IF($S9&gt;'Typy taboru'!$G$10,IF($S9&gt;'Typy taboru'!$I$10,3,2),1),0)),0)</f>
        <v>0</v>
      </c>
      <c r="CB9" s="86">
        <f>IF(T($C9)=T('Typy taboru'!$C$11),IF($J9&gt;0,IF($J9&gt;='Typy taboru'!$F$11,IF($J9&gt;'Typy taboru'!$G$11,IF($J9&gt;'Typy taboru'!$I$11,3,2),1),0)),0)</f>
        <v>0</v>
      </c>
      <c r="CC9" s="231">
        <f>IF(T($L9)=T('Typy taboru'!$C$11),IF($S9&gt;0,IF($S9&gt;='Typy taboru'!$F$11,IF($S9&gt;'Typy taboru'!$G$11,IF($S9&gt;'Typy taboru'!$I$11,3,2),1),0)),0)</f>
        <v>0</v>
      </c>
      <c r="CE9" s="86" t="b">
        <f>IF(T($C9)=T('Typy taboru'!$C$12),IF($J9&gt;0,IF($J9&gt;='Typy taboru'!$F$12,IF($J9&gt;'Typy taboru'!$G$12,IF($J9&gt;'Typy taboru'!$I$12,3,2),1),0)),0)</f>
        <v>0</v>
      </c>
      <c r="CF9" s="231">
        <f>IF(T($L9)=T('Typy taboru'!$C$12),IF($S9&gt;0,IF($S9&gt;='Typy taboru'!$F$12,IF($S9&gt;'Typy taboru'!$G$12,IF($S9&gt;'Typy taboru'!$I$12,3,2),1),0)),0)</f>
        <v>0</v>
      </c>
      <c r="CH9" s="86">
        <f>IF(T($C9)=T('Typy taboru'!$C$13),IF($J9&gt;0,IF($J9&gt;='Typy taboru'!$F$13,IF($J9&gt;'Typy taboru'!$G$13,IF($J9&gt;'Typy taboru'!$I$13,3,2),1),0)),0)</f>
        <v>0</v>
      </c>
      <c r="CI9" s="231">
        <f>IF(T($L9)=T('Typy taboru'!$C$13),IF($S9&gt;0,IF($S9&gt;='Typy taboru'!$F$13,IF($S9&gt;'Typy taboru'!$G$13,IF($S9&gt;'Typy taboru'!$I$13,3,2),1),0)),0)</f>
        <v>0</v>
      </c>
      <c r="CK9" s="86">
        <f>IF(T($C9)=T('Typy taboru'!$C$14),IF($J9&gt;0,IF($J9&gt;='Typy taboru'!$F$14,IF($J9&gt;'Typy taboru'!$G$14,IF($J9&gt;'Typy taboru'!$I$14,3,2),1),0)),0)</f>
        <v>0</v>
      </c>
      <c r="CL9" s="231">
        <f>IF(T($L9)=T('Typy taboru'!$C$14),IF($S9&gt;0,IF($S9&gt;='Typy taboru'!$F$14,IF($S9&gt;'Typy taboru'!$G$14,IF($S9&gt;'Typy taboru'!$I$14,3,2),1),0)),0)</f>
        <v>0</v>
      </c>
      <c r="CN9" s="86">
        <f>IF(T($C9)=T('Typy taboru'!$C$15),IF($J9&gt;0,IF($J9&gt;='Typy taboru'!$F$15,IF($J9&gt;'Typy taboru'!$G$15,IF($J9&gt;'Typy taboru'!$I$15,3,2),1),0)),0)</f>
        <v>0</v>
      </c>
      <c r="CO9" s="231">
        <f>IF(T($L9)=T('Typy taboru'!$C$15),IF($S9&gt;0,IF($S9&gt;='Typy taboru'!$F$15,IF($S9&gt;'Typy taboru'!$G$15,IF($S9&gt;'Typy taboru'!$I$15,3,2),1),0)),0)</f>
        <v>0</v>
      </c>
    </row>
    <row r="10" spans="1:93" ht="24.95" customHeight="1" x14ac:dyDescent="0.2">
      <c r="B10" s="94">
        <v>5.57</v>
      </c>
      <c r="C10" s="393" t="s">
        <v>71</v>
      </c>
      <c r="D10" s="390" t="s">
        <v>272</v>
      </c>
      <c r="E10" s="439">
        <v>5.2</v>
      </c>
      <c r="F10" s="439" t="s">
        <v>23</v>
      </c>
      <c r="G10" s="95">
        <v>5</v>
      </c>
      <c r="H10" s="373">
        <f t="shared" si="0"/>
        <v>0.96153846153846145</v>
      </c>
      <c r="I10" s="96" t="s">
        <v>181</v>
      </c>
      <c r="J10" s="95">
        <v>4</v>
      </c>
      <c r="K10" s="97">
        <v>6.15</v>
      </c>
      <c r="L10" s="393" t="s">
        <v>71</v>
      </c>
      <c r="M10" s="390" t="s">
        <v>279</v>
      </c>
      <c r="N10" s="439">
        <v>9.6999999999999993</v>
      </c>
      <c r="O10" s="439" t="s">
        <v>23</v>
      </c>
      <c r="P10" s="95">
        <v>9</v>
      </c>
      <c r="Q10" s="373">
        <f t="shared" si="1"/>
        <v>0.92783505154639179</v>
      </c>
      <c r="R10" s="96" t="s">
        <v>190</v>
      </c>
      <c r="S10" s="95">
        <v>7</v>
      </c>
      <c r="T10" s="98">
        <f t="shared" ref="T10:T14" si="22">G10+P10</f>
        <v>14</v>
      </c>
      <c r="U10" s="99">
        <f t="shared" ref="U10:U14" si="23">T10/(N(E10)+N(F10)+N(N10)+N(O10))</f>
        <v>0.9395973154362417</v>
      </c>
      <c r="X10" s="100">
        <f t="shared" ref="X10:AJ10" si="24">IF(N($B10)&gt;0,IF($B10&gt;=X$6,IF($B10&lt;=X$8,$G10,0),0),0)+IF(N($K10)&gt;0,IF($K10&gt;=X$6,IF($K10&lt;=X$8,$P10,0),0),0)</f>
        <v>0</v>
      </c>
      <c r="Y10" s="101">
        <f t="shared" si="24"/>
        <v>14</v>
      </c>
      <c r="Z10" s="101">
        <f t="shared" si="24"/>
        <v>0</v>
      </c>
      <c r="AA10" s="102">
        <f t="shared" si="24"/>
        <v>0</v>
      </c>
      <c r="AB10" s="102">
        <f t="shared" si="24"/>
        <v>0</v>
      </c>
      <c r="AC10" s="101">
        <f t="shared" si="24"/>
        <v>0</v>
      </c>
      <c r="AD10" s="101">
        <f t="shared" si="24"/>
        <v>0</v>
      </c>
      <c r="AE10" s="102">
        <f t="shared" si="24"/>
        <v>0</v>
      </c>
      <c r="AF10" s="102">
        <f t="shared" si="24"/>
        <v>0</v>
      </c>
      <c r="AG10" s="101">
        <f t="shared" si="24"/>
        <v>0</v>
      </c>
      <c r="AH10" s="101">
        <f t="shared" si="24"/>
        <v>0</v>
      </c>
      <c r="AI10" s="102">
        <f t="shared" si="24"/>
        <v>0</v>
      </c>
      <c r="AJ10" s="102">
        <f t="shared" si="24"/>
        <v>0</v>
      </c>
      <c r="AK10" s="103">
        <f t="shared" si="5"/>
        <v>0</v>
      </c>
      <c r="AM10" s="104">
        <f t="shared" ref="AM10:AM14" si="25">Y10+Z10</f>
        <v>14</v>
      </c>
      <c r="AN10" s="105">
        <f t="shared" ref="AN10:AN14" si="26">AA10+AB10</f>
        <v>0</v>
      </c>
      <c r="AO10" s="106">
        <f t="shared" ref="AO10:AO14" si="27">AC10+AD10</f>
        <v>0</v>
      </c>
      <c r="AP10" s="105">
        <f t="shared" ref="AP10:AP14" si="28">AE10+AF10</f>
        <v>0</v>
      </c>
      <c r="AQ10" s="106">
        <f t="shared" ref="AQ10:AQ14" si="29">AG10+AH10</f>
        <v>0</v>
      </c>
      <c r="AR10" s="105">
        <f t="shared" ref="AR10:AR14" si="30">AI10+AJ10</f>
        <v>0</v>
      </c>
      <c r="AS10" s="107">
        <f t="shared" ref="AS10:AS14" si="31">AK10+X10</f>
        <v>0</v>
      </c>
      <c r="AV10" s="100">
        <f t="shared" ref="AV10:BH10" si="32">IF(N($B10)&gt;0,IF($B10&gt;=AV$6,IF($B10&lt;=AV$8,N($E10)+N($F10),0),0),0)+IF(N($K10)&gt;0,IF($K10&gt;=AV$6,IF($K10&lt;=AV$8,N($N10)+N($O10),0),0),0)</f>
        <v>0</v>
      </c>
      <c r="AW10" s="101">
        <f t="shared" si="32"/>
        <v>14.899999999999999</v>
      </c>
      <c r="AX10" s="101">
        <f t="shared" si="32"/>
        <v>0</v>
      </c>
      <c r="AY10" s="102">
        <f t="shared" si="32"/>
        <v>0</v>
      </c>
      <c r="AZ10" s="102">
        <f t="shared" si="32"/>
        <v>0</v>
      </c>
      <c r="BA10" s="101">
        <f t="shared" si="32"/>
        <v>0</v>
      </c>
      <c r="BB10" s="101">
        <f t="shared" si="32"/>
        <v>0</v>
      </c>
      <c r="BC10" s="102">
        <f t="shared" si="32"/>
        <v>0</v>
      </c>
      <c r="BD10" s="102">
        <f t="shared" si="32"/>
        <v>0</v>
      </c>
      <c r="BE10" s="101">
        <f t="shared" si="32"/>
        <v>0</v>
      </c>
      <c r="BF10" s="101">
        <f t="shared" si="32"/>
        <v>0</v>
      </c>
      <c r="BG10" s="102">
        <f t="shared" si="32"/>
        <v>0</v>
      </c>
      <c r="BH10" s="102">
        <f t="shared" si="32"/>
        <v>0</v>
      </c>
      <c r="BI10" s="103">
        <f t="shared" si="14"/>
        <v>0</v>
      </c>
      <c r="BK10" s="104">
        <f t="shared" ref="BK10:BK14" si="33">AW10+AX10</f>
        <v>14.899999999999999</v>
      </c>
      <c r="BL10" s="105">
        <f t="shared" ref="BL10:BL14" si="34">AY10+AZ10</f>
        <v>0</v>
      </c>
      <c r="BM10" s="106">
        <f t="shared" ref="BM10:BM14" si="35">BA10+BB10</f>
        <v>0</v>
      </c>
      <c r="BN10" s="105">
        <f t="shared" ref="BN10:BN14" si="36">BC10+BD10</f>
        <v>0</v>
      </c>
      <c r="BO10" s="106">
        <f t="shared" ref="BO10:BO14" si="37">BE10+BF10</f>
        <v>0</v>
      </c>
      <c r="BP10" s="105">
        <f t="shared" ref="BP10:BP14" si="38">BG10+BH10</f>
        <v>0</v>
      </c>
      <c r="BQ10" s="107">
        <f t="shared" ref="BQ10:BQ14" si="39">BI10+AV10</f>
        <v>0</v>
      </c>
      <c r="BS10" s="100">
        <f>IF(T($C10)=T('Typy taboru'!$C$8),IF($J10&gt;0,IF($J10&gt;='Typy taboru'!$F$8,IF($J10&gt;'Typy taboru'!$G$8,IF($J10&gt;'Typy taboru'!$I$8,3,2),1),0)),0)</f>
        <v>0</v>
      </c>
      <c r="BT10" s="232">
        <f>IF(T($L10)=T('Typy taboru'!$C$8),IF($S10&gt;0,IF($S10&gt;='Typy taboru'!$F$8,IF($S10&gt;'Typy taboru'!$G$8,IF($S10&gt;'Typy taboru'!$I$8,3,2),1),0)),0)</f>
        <v>0</v>
      </c>
      <c r="BV10" s="100">
        <f>IF(T($C10)=T('Typy taboru'!$C$9),IF($J10&gt;0,IF($J10&gt;='Typy taboru'!$F$9,IF($J10&gt;'Typy taboru'!$G$9,IF($J10&gt;'Typy taboru'!$I$9,3,2),1),0)),0)</f>
        <v>0</v>
      </c>
      <c r="BW10" s="232">
        <f>IF(T($L10)=T('Typy taboru'!$C$9),IF($S10&gt;0,IF($S10&gt;='Typy taboru'!$F$9,IF($S10&gt;'Typy taboru'!$G$9,IF($S10&gt;'Typy taboru'!$I$9,3,2),1),0)),0)</f>
        <v>0</v>
      </c>
      <c r="BY10" s="100">
        <f>IF(T($C10)=T('Typy taboru'!$C$10),IF($J10&gt;0,IF($J10&gt;='Typy taboru'!$F$10,IF($J10&gt;'Typy taboru'!$G$10,IF($J10&gt;'Typy taboru'!$I$10,3,2),1),0)),0)</f>
        <v>0</v>
      </c>
      <c r="BZ10" s="232">
        <f>IF(T($L10)=T('Typy taboru'!$C$10),IF($S10&gt;0,IF($S10&gt;='Typy taboru'!$F$10,IF($S10&gt;'Typy taboru'!$G$10,IF($S10&gt;'Typy taboru'!$I$10,3,2),1),0)),0)</f>
        <v>0</v>
      </c>
      <c r="CB10" s="100">
        <f>IF(T($C10)=T('Typy taboru'!$C$11),IF($J10&gt;0,IF($J10&gt;='Typy taboru'!$F$11,IF($J10&gt;'Typy taboru'!$G$11,IF($J10&gt;'Typy taboru'!$I$11,3,2),1),0)),0)</f>
        <v>0</v>
      </c>
      <c r="CC10" s="232">
        <f>IF(T($L10)=T('Typy taboru'!$C$11),IF($S10&gt;0,IF($S10&gt;='Typy taboru'!$F$11,IF($S10&gt;'Typy taboru'!$G$11,IF($S10&gt;'Typy taboru'!$I$11,3,2),1),0)),0)</f>
        <v>0</v>
      </c>
      <c r="CE10" s="100">
        <f>IF(T($C10)=T('Typy taboru'!$C$12),IF($J10&gt;0,IF($J10&gt;='Typy taboru'!$F$12,IF($J10&gt;'Typy taboru'!$G$12,IF($J10&gt;'Typy taboru'!$I$12,3,2),1),0)),0)</f>
        <v>0</v>
      </c>
      <c r="CF10" s="232">
        <f>IF(T($L10)=T('Typy taboru'!$C$12),IF($S10&gt;0,IF($S10&gt;='Typy taboru'!$F$12,IF($S10&gt;'Typy taboru'!$G$12,IF($S10&gt;'Typy taboru'!$I$12,3,2),1),0)),0)</f>
        <v>0</v>
      </c>
      <c r="CH10" s="100">
        <f>IF(T($C10)=T('Typy taboru'!$C$13),IF($J10&gt;0,IF($J10&gt;='Typy taboru'!$F$13,IF($J10&gt;'Typy taboru'!$G$13,IF($J10&gt;'Typy taboru'!$I$13,3,2),1),0)),0)</f>
        <v>0</v>
      </c>
      <c r="CI10" s="232">
        <f>IF(T($L10)=T('Typy taboru'!$C$13),IF($S10&gt;0,IF($S10&gt;='Typy taboru'!$F$13,IF($S10&gt;'Typy taboru'!$G$13,IF($S10&gt;'Typy taboru'!$I$13,3,2),1),0)),0)</f>
        <v>0</v>
      </c>
      <c r="CK10" s="100">
        <f>IF(T($C10)=T('Typy taboru'!$C$14),IF($J10&gt;0,IF($J10&gt;='Typy taboru'!$F$14,IF($J10&gt;'Typy taboru'!$G$14,IF($J10&gt;'Typy taboru'!$I$14,3,2),1),0)),0)</f>
        <v>0</v>
      </c>
      <c r="CL10" s="232">
        <f>IF(T($L10)=T('Typy taboru'!$C$14),IF($S10&gt;0,IF($S10&gt;='Typy taboru'!$F$14,IF($S10&gt;'Typy taboru'!$G$14,IF($S10&gt;'Typy taboru'!$I$14,3,2),1),0)),0)</f>
        <v>0</v>
      </c>
      <c r="CN10" s="100">
        <f>IF(T($C10)=T('Typy taboru'!$C$15),IF($J10&gt;0,IF($J10&gt;='Typy taboru'!$F$15,IF($J10&gt;'Typy taboru'!$G$15,IF($J10&gt;'Typy taboru'!$I$15,3,2),1),0)),0)</f>
        <v>0</v>
      </c>
      <c r="CO10" s="232">
        <f>IF(T($L10)=T('Typy taboru'!$C$15),IF($S10&gt;0,IF($S10&gt;='Typy taboru'!$F$15,IF($S10&gt;'Typy taboru'!$G$15,IF($S10&gt;'Typy taboru'!$I$15,3,2),1),0)),0)</f>
        <v>0</v>
      </c>
    </row>
    <row r="11" spans="1:93" s="366" customFormat="1" ht="24.95" customHeight="1" x14ac:dyDescent="0.2">
      <c r="B11" s="371">
        <v>6.48</v>
      </c>
      <c r="C11" s="393" t="s">
        <v>71</v>
      </c>
      <c r="D11" s="390" t="s">
        <v>273</v>
      </c>
      <c r="E11" s="439">
        <v>11.8</v>
      </c>
      <c r="F11" s="439" t="s">
        <v>23</v>
      </c>
      <c r="G11" s="372">
        <v>14</v>
      </c>
      <c r="H11" s="373">
        <f t="shared" ref="H11:H14" si="40">G11/(N(E11)+N(F11))</f>
        <v>1.1864406779661016</v>
      </c>
      <c r="I11" s="96" t="s">
        <v>117</v>
      </c>
      <c r="J11" s="372">
        <v>10</v>
      </c>
      <c r="K11" s="374">
        <v>7.22</v>
      </c>
      <c r="L11" s="393" t="s">
        <v>71</v>
      </c>
      <c r="M11" s="390" t="s">
        <v>280</v>
      </c>
      <c r="N11" s="439">
        <v>8.3000000000000007</v>
      </c>
      <c r="O11" s="439" t="s">
        <v>23</v>
      </c>
      <c r="P11" s="372">
        <v>4</v>
      </c>
      <c r="Q11" s="373">
        <f t="shared" ref="Q11:Q14" si="41">P11/(N(N11)+N(O11))</f>
        <v>0.48192771084337344</v>
      </c>
      <c r="R11" s="96" t="s">
        <v>193</v>
      </c>
      <c r="S11" s="372">
        <v>6</v>
      </c>
      <c r="T11" s="375">
        <f t="shared" si="22"/>
        <v>18</v>
      </c>
      <c r="U11" s="376">
        <f t="shared" si="23"/>
        <v>0.89552238805970141</v>
      </c>
      <c r="X11" s="377">
        <f t="shared" si="4"/>
        <v>0</v>
      </c>
      <c r="Y11" s="378">
        <f t="shared" si="4"/>
        <v>0</v>
      </c>
      <c r="Z11" s="378">
        <f t="shared" si="4"/>
        <v>18</v>
      </c>
      <c r="AA11" s="379">
        <f t="shared" si="4"/>
        <v>0</v>
      </c>
      <c r="AB11" s="379">
        <f t="shared" si="4"/>
        <v>0</v>
      </c>
      <c r="AC11" s="378">
        <f t="shared" si="4"/>
        <v>0</v>
      </c>
      <c r="AD11" s="378">
        <f t="shared" si="4"/>
        <v>0</v>
      </c>
      <c r="AE11" s="379">
        <f t="shared" si="4"/>
        <v>0</v>
      </c>
      <c r="AF11" s="379">
        <f t="shared" si="4"/>
        <v>0</v>
      </c>
      <c r="AG11" s="378">
        <f t="shared" si="4"/>
        <v>0</v>
      </c>
      <c r="AH11" s="378">
        <f t="shared" si="4"/>
        <v>0</v>
      </c>
      <c r="AI11" s="379">
        <f t="shared" si="4"/>
        <v>0</v>
      </c>
      <c r="AJ11" s="379">
        <f t="shared" si="4"/>
        <v>0</v>
      </c>
      <c r="AK11" s="380">
        <f t="shared" si="5"/>
        <v>0</v>
      </c>
      <c r="AM11" s="381">
        <f t="shared" si="25"/>
        <v>18</v>
      </c>
      <c r="AN11" s="382">
        <f t="shared" si="26"/>
        <v>0</v>
      </c>
      <c r="AO11" s="383">
        <f t="shared" si="27"/>
        <v>0</v>
      </c>
      <c r="AP11" s="382">
        <f t="shared" si="28"/>
        <v>0</v>
      </c>
      <c r="AQ11" s="383">
        <f t="shared" si="29"/>
        <v>0</v>
      </c>
      <c r="AR11" s="382">
        <f t="shared" si="30"/>
        <v>0</v>
      </c>
      <c r="AS11" s="384">
        <f t="shared" si="31"/>
        <v>0</v>
      </c>
      <c r="AV11" s="377">
        <f t="shared" si="13"/>
        <v>0</v>
      </c>
      <c r="AW11" s="378">
        <f t="shared" si="13"/>
        <v>0</v>
      </c>
      <c r="AX11" s="378">
        <f t="shared" si="13"/>
        <v>20.100000000000001</v>
      </c>
      <c r="AY11" s="379">
        <f t="shared" si="13"/>
        <v>0</v>
      </c>
      <c r="AZ11" s="379">
        <f t="shared" si="13"/>
        <v>0</v>
      </c>
      <c r="BA11" s="378">
        <f t="shared" si="13"/>
        <v>0</v>
      </c>
      <c r="BB11" s="378">
        <f t="shared" si="13"/>
        <v>0</v>
      </c>
      <c r="BC11" s="379">
        <f t="shared" si="13"/>
        <v>0</v>
      </c>
      <c r="BD11" s="379">
        <f t="shared" si="13"/>
        <v>0</v>
      </c>
      <c r="BE11" s="378">
        <f t="shared" si="13"/>
        <v>0</v>
      </c>
      <c r="BF11" s="378">
        <f t="shared" si="13"/>
        <v>0</v>
      </c>
      <c r="BG11" s="379">
        <f t="shared" si="13"/>
        <v>0</v>
      </c>
      <c r="BH11" s="379">
        <f t="shared" si="13"/>
        <v>0</v>
      </c>
      <c r="BI11" s="380">
        <f t="shared" si="14"/>
        <v>0</v>
      </c>
      <c r="BK11" s="381">
        <f t="shared" si="33"/>
        <v>20.100000000000001</v>
      </c>
      <c r="BL11" s="382">
        <f t="shared" si="34"/>
        <v>0</v>
      </c>
      <c r="BM11" s="383">
        <f t="shared" si="35"/>
        <v>0</v>
      </c>
      <c r="BN11" s="382">
        <f t="shared" si="36"/>
        <v>0</v>
      </c>
      <c r="BO11" s="383">
        <f t="shared" si="37"/>
        <v>0</v>
      </c>
      <c r="BP11" s="382">
        <f t="shared" si="38"/>
        <v>0</v>
      </c>
      <c r="BQ11" s="384">
        <f t="shared" si="39"/>
        <v>0</v>
      </c>
      <c r="BS11" s="377">
        <f>IF(T($C11)=T('Typy taboru'!$C$8),IF($J11&gt;0,IF($J11&gt;='Typy taboru'!$F$8,IF($J11&gt;'Typy taboru'!$G$8,IF($J11&gt;'Typy taboru'!$I$8,3,2),1),0)),0)</f>
        <v>0</v>
      </c>
      <c r="BT11" s="388">
        <f>IF(T($L11)=T('Typy taboru'!$C$8),IF($S11&gt;0,IF($S11&gt;='Typy taboru'!$F$8,IF($S11&gt;'Typy taboru'!$G$8,IF($S11&gt;'Typy taboru'!$I$8,3,2),1),0)),0)</f>
        <v>0</v>
      </c>
      <c r="BV11" s="377">
        <f>IF(T($C11)=T('Typy taboru'!$C$9),IF($J11&gt;0,IF($J11&gt;='Typy taboru'!$F$9,IF($J11&gt;'Typy taboru'!$G$9,IF($J11&gt;'Typy taboru'!$I$9,3,2),1),0)),0)</f>
        <v>0</v>
      </c>
      <c r="BW11" s="388">
        <f>IF(T($L11)=T('Typy taboru'!$C$9),IF($S11&gt;0,IF($S11&gt;='Typy taboru'!$F$9,IF($S11&gt;'Typy taboru'!$G$9,IF($S11&gt;'Typy taboru'!$I$9,3,2),1),0)),0)</f>
        <v>0</v>
      </c>
      <c r="BY11" s="377">
        <f>IF(T($C11)=T('Typy taboru'!$C$10),IF($J11&gt;0,IF($J11&gt;='Typy taboru'!$F$10,IF($J11&gt;'Typy taboru'!$G$10,IF($J11&gt;'Typy taboru'!$I$10,3,2),1),0)),0)</f>
        <v>0</v>
      </c>
      <c r="BZ11" s="388">
        <f>IF(T($L11)=T('Typy taboru'!$C$10),IF($S11&gt;0,IF($S11&gt;='Typy taboru'!$F$10,IF($S11&gt;'Typy taboru'!$G$10,IF($S11&gt;'Typy taboru'!$I$10,3,2),1),0)),0)</f>
        <v>0</v>
      </c>
      <c r="CB11" s="377">
        <f>IF(T($C11)=T('Typy taboru'!$C$11),IF($J11&gt;0,IF($J11&gt;='Typy taboru'!$F$11,IF($J11&gt;'Typy taboru'!$G$11,IF($J11&gt;'Typy taboru'!$I$11,3,2),1),0)),0)</f>
        <v>0</v>
      </c>
      <c r="CC11" s="388">
        <f>IF(T($L11)=T('Typy taboru'!$C$11),IF($S11&gt;0,IF($S11&gt;='Typy taboru'!$F$11,IF($S11&gt;'Typy taboru'!$G$11,IF($S11&gt;'Typy taboru'!$I$11,3,2),1),0)),0)</f>
        <v>0</v>
      </c>
      <c r="CE11" s="377">
        <f>IF(T($C11)=T('Typy taboru'!$C$12),IF($J11&gt;0,IF($J11&gt;='Typy taboru'!$F$12,IF($J11&gt;'Typy taboru'!$G$12,IF($J11&gt;'Typy taboru'!$I$12,3,2),1),0)),0)</f>
        <v>0</v>
      </c>
      <c r="CF11" s="388">
        <f>IF(T($L11)=T('Typy taboru'!$C$12),IF($S11&gt;0,IF($S11&gt;='Typy taboru'!$F$12,IF($S11&gt;'Typy taboru'!$G$12,IF($S11&gt;'Typy taboru'!$I$12,3,2),1),0)),0)</f>
        <v>0</v>
      </c>
      <c r="CH11" s="377">
        <f>IF(T($C11)=T('Typy taboru'!$C$13),IF($J11&gt;0,IF($J11&gt;='Typy taboru'!$F$13,IF($J11&gt;'Typy taboru'!$G$13,IF($J11&gt;'Typy taboru'!$I$13,3,2),1),0)),0)</f>
        <v>0</v>
      </c>
      <c r="CI11" s="388">
        <f>IF(T($L11)=T('Typy taboru'!$C$13),IF($S11&gt;0,IF($S11&gt;='Typy taboru'!$F$13,IF($S11&gt;'Typy taboru'!$G$13,IF($S11&gt;'Typy taboru'!$I$13,3,2),1),0)),0)</f>
        <v>0</v>
      </c>
      <c r="CK11" s="377">
        <f>IF(T($C11)=T('Typy taboru'!$C$14),IF($J11&gt;0,IF($J11&gt;='Typy taboru'!$F$14,IF($J11&gt;'Typy taboru'!$G$14,IF($J11&gt;'Typy taboru'!$I$14,3,2),1),0)),0)</f>
        <v>0</v>
      </c>
      <c r="CL11" s="388">
        <f>IF(T($L11)=T('Typy taboru'!$C$14),IF($S11&gt;0,IF($S11&gt;='Typy taboru'!$F$14,IF($S11&gt;'Typy taboru'!$G$14,IF($S11&gt;'Typy taboru'!$I$14,3,2),1),0)),0)</f>
        <v>0</v>
      </c>
      <c r="CN11" s="377">
        <f>IF(T($C11)=T('Typy taboru'!$C$15),IF($J11&gt;0,IF($J11&gt;='Typy taboru'!$F$15,IF($J11&gt;'Typy taboru'!$G$15,IF($J11&gt;'Typy taboru'!$I$15,3,2),1),0)),0)</f>
        <v>0</v>
      </c>
      <c r="CO11" s="388">
        <f>IF(T($L11)=T('Typy taboru'!$C$15),IF($S11&gt;0,IF($S11&gt;='Typy taboru'!$F$15,IF($S11&gt;'Typy taboru'!$G$15,IF($S11&gt;'Typy taboru'!$I$15,3,2),1),0)),0)</f>
        <v>0</v>
      </c>
    </row>
    <row r="12" spans="1:93" s="366" customFormat="1" ht="24.95" customHeight="1" x14ac:dyDescent="0.2">
      <c r="B12" s="371">
        <v>7.48</v>
      </c>
      <c r="C12" s="393" t="s">
        <v>71</v>
      </c>
      <c r="D12" s="390" t="s">
        <v>274</v>
      </c>
      <c r="E12" s="439">
        <v>4.4000000000000004</v>
      </c>
      <c r="F12" s="439" t="s">
        <v>23</v>
      </c>
      <c r="G12" s="372">
        <v>3</v>
      </c>
      <c r="H12" s="373">
        <f t="shared" si="40"/>
        <v>0.68181818181818177</v>
      </c>
      <c r="I12" s="96" t="s">
        <v>102</v>
      </c>
      <c r="J12" s="372">
        <v>2</v>
      </c>
      <c r="K12" s="374">
        <v>8.01</v>
      </c>
      <c r="L12" s="393" t="s">
        <v>71</v>
      </c>
      <c r="M12" s="390" t="s">
        <v>278</v>
      </c>
      <c r="N12" s="439">
        <v>4.3</v>
      </c>
      <c r="O12" s="439" t="s">
        <v>23</v>
      </c>
      <c r="P12" s="372">
        <v>6</v>
      </c>
      <c r="Q12" s="373">
        <f t="shared" si="41"/>
        <v>1.3953488372093024</v>
      </c>
      <c r="R12" s="96" t="s">
        <v>283</v>
      </c>
      <c r="S12" s="372">
        <v>7</v>
      </c>
      <c r="T12" s="375">
        <f t="shared" si="22"/>
        <v>9</v>
      </c>
      <c r="U12" s="376">
        <f t="shared" si="23"/>
        <v>1.0344827586206897</v>
      </c>
      <c r="X12" s="377">
        <f t="shared" si="4"/>
        <v>0</v>
      </c>
      <c r="Y12" s="378">
        <f t="shared" si="4"/>
        <v>0</v>
      </c>
      <c r="Z12" s="378">
        <f t="shared" si="4"/>
        <v>3</v>
      </c>
      <c r="AA12" s="379">
        <f t="shared" si="4"/>
        <v>6</v>
      </c>
      <c r="AB12" s="379">
        <f t="shared" si="4"/>
        <v>0</v>
      </c>
      <c r="AC12" s="378">
        <f t="shared" si="4"/>
        <v>0</v>
      </c>
      <c r="AD12" s="378">
        <f t="shared" si="4"/>
        <v>0</v>
      </c>
      <c r="AE12" s="379">
        <f t="shared" si="4"/>
        <v>0</v>
      </c>
      <c r="AF12" s="379">
        <f t="shared" si="4"/>
        <v>0</v>
      </c>
      <c r="AG12" s="378">
        <f t="shared" si="4"/>
        <v>0</v>
      </c>
      <c r="AH12" s="378">
        <f t="shared" si="4"/>
        <v>0</v>
      </c>
      <c r="AI12" s="379">
        <f t="shared" si="4"/>
        <v>0</v>
      </c>
      <c r="AJ12" s="379">
        <f t="shared" si="4"/>
        <v>0</v>
      </c>
      <c r="AK12" s="380">
        <f t="shared" si="5"/>
        <v>0</v>
      </c>
      <c r="AM12" s="381">
        <f t="shared" si="25"/>
        <v>3</v>
      </c>
      <c r="AN12" s="382">
        <f t="shared" si="26"/>
        <v>6</v>
      </c>
      <c r="AO12" s="383">
        <f t="shared" si="27"/>
        <v>0</v>
      </c>
      <c r="AP12" s="382">
        <f t="shared" si="28"/>
        <v>0</v>
      </c>
      <c r="AQ12" s="383">
        <f t="shared" si="29"/>
        <v>0</v>
      </c>
      <c r="AR12" s="382">
        <f t="shared" si="30"/>
        <v>0</v>
      </c>
      <c r="AS12" s="384">
        <f t="shared" si="31"/>
        <v>0</v>
      </c>
      <c r="AV12" s="377">
        <f t="shared" si="13"/>
        <v>0</v>
      </c>
      <c r="AW12" s="378">
        <f t="shared" si="13"/>
        <v>0</v>
      </c>
      <c r="AX12" s="378">
        <f t="shared" si="13"/>
        <v>4.4000000000000004</v>
      </c>
      <c r="AY12" s="379">
        <f t="shared" si="13"/>
        <v>4.3</v>
      </c>
      <c r="AZ12" s="379">
        <f t="shared" si="13"/>
        <v>0</v>
      </c>
      <c r="BA12" s="378">
        <f t="shared" si="13"/>
        <v>0</v>
      </c>
      <c r="BB12" s="378">
        <f t="shared" si="13"/>
        <v>0</v>
      </c>
      <c r="BC12" s="379">
        <f t="shared" si="13"/>
        <v>0</v>
      </c>
      <c r="BD12" s="379">
        <f t="shared" si="13"/>
        <v>0</v>
      </c>
      <c r="BE12" s="378">
        <f t="shared" si="13"/>
        <v>0</v>
      </c>
      <c r="BF12" s="378">
        <f t="shared" si="13"/>
        <v>0</v>
      </c>
      <c r="BG12" s="379">
        <f t="shared" si="13"/>
        <v>0</v>
      </c>
      <c r="BH12" s="379">
        <f t="shared" si="13"/>
        <v>0</v>
      </c>
      <c r="BI12" s="380">
        <f t="shared" si="14"/>
        <v>0</v>
      </c>
      <c r="BK12" s="381">
        <f t="shared" si="33"/>
        <v>4.4000000000000004</v>
      </c>
      <c r="BL12" s="382">
        <f t="shared" si="34"/>
        <v>4.3</v>
      </c>
      <c r="BM12" s="383">
        <f t="shared" si="35"/>
        <v>0</v>
      </c>
      <c r="BN12" s="382">
        <f t="shared" si="36"/>
        <v>0</v>
      </c>
      <c r="BO12" s="383">
        <f t="shared" si="37"/>
        <v>0</v>
      </c>
      <c r="BP12" s="382">
        <f t="shared" si="38"/>
        <v>0</v>
      </c>
      <c r="BQ12" s="384">
        <f t="shared" si="39"/>
        <v>0</v>
      </c>
      <c r="BS12" s="377">
        <f>IF(T($C12)=T('Typy taboru'!$C$8),IF($J12&gt;0,IF($J12&gt;='Typy taboru'!$F$8,IF($J12&gt;'Typy taboru'!$G$8,IF($J12&gt;'Typy taboru'!$I$8,3,2),1),0)),0)</f>
        <v>0</v>
      </c>
      <c r="BT12" s="388">
        <f>IF(T($L12)=T('Typy taboru'!$C$8),IF($S12&gt;0,IF($S12&gt;='Typy taboru'!$F$8,IF($S12&gt;'Typy taboru'!$G$8,IF($S12&gt;'Typy taboru'!$I$8,3,2),1),0)),0)</f>
        <v>0</v>
      </c>
      <c r="BV12" s="377">
        <f>IF(T($C12)=T('Typy taboru'!$C$9),IF($J12&gt;0,IF($J12&gt;='Typy taboru'!$F$9,IF($J12&gt;'Typy taboru'!$G$9,IF($J12&gt;'Typy taboru'!$I$9,3,2),1),0)),0)</f>
        <v>0</v>
      </c>
      <c r="BW12" s="388">
        <f>IF(T($L12)=T('Typy taboru'!$C$9),IF($S12&gt;0,IF($S12&gt;='Typy taboru'!$F$9,IF($S12&gt;'Typy taboru'!$G$9,IF($S12&gt;'Typy taboru'!$I$9,3,2),1),0)),0)</f>
        <v>0</v>
      </c>
      <c r="BY12" s="377">
        <f>IF(T($C12)=T('Typy taboru'!$C$10),IF($J12&gt;0,IF($J12&gt;='Typy taboru'!$F$10,IF($J12&gt;'Typy taboru'!$G$10,IF($J12&gt;'Typy taboru'!$I$10,3,2),1),0)),0)</f>
        <v>0</v>
      </c>
      <c r="BZ12" s="388">
        <f>IF(T($L12)=T('Typy taboru'!$C$10),IF($S12&gt;0,IF($S12&gt;='Typy taboru'!$F$10,IF($S12&gt;'Typy taboru'!$G$10,IF($S12&gt;'Typy taboru'!$I$10,3,2),1),0)),0)</f>
        <v>0</v>
      </c>
      <c r="CB12" s="377">
        <f>IF(T($C12)=T('Typy taboru'!$C$11),IF($J12&gt;0,IF($J12&gt;='Typy taboru'!$F$11,IF($J12&gt;'Typy taboru'!$G$11,IF($J12&gt;'Typy taboru'!$I$11,3,2),1),0)),0)</f>
        <v>0</v>
      </c>
      <c r="CC12" s="388">
        <f>IF(T($L12)=T('Typy taboru'!$C$11),IF($S12&gt;0,IF($S12&gt;='Typy taboru'!$F$11,IF($S12&gt;'Typy taboru'!$G$11,IF($S12&gt;'Typy taboru'!$I$11,3,2),1),0)),0)</f>
        <v>0</v>
      </c>
      <c r="CE12" s="377">
        <f>IF(T($C12)=T('Typy taboru'!$C$12),IF($J12&gt;0,IF($J12&gt;='Typy taboru'!$F$12,IF($J12&gt;'Typy taboru'!$G$12,IF($J12&gt;'Typy taboru'!$I$12,3,2),1),0)),0)</f>
        <v>0</v>
      </c>
      <c r="CF12" s="388">
        <f>IF(T($L12)=T('Typy taboru'!$C$12),IF($S12&gt;0,IF($S12&gt;='Typy taboru'!$F$12,IF($S12&gt;'Typy taboru'!$G$12,IF($S12&gt;'Typy taboru'!$I$12,3,2),1),0)),0)</f>
        <v>0</v>
      </c>
      <c r="CH12" s="377">
        <f>IF(T($C12)=T('Typy taboru'!$C$13),IF($J12&gt;0,IF($J12&gt;='Typy taboru'!$F$13,IF($J12&gt;'Typy taboru'!$G$13,IF($J12&gt;'Typy taboru'!$I$13,3,2),1),0)),0)</f>
        <v>0</v>
      </c>
      <c r="CI12" s="388">
        <f>IF(T($L12)=T('Typy taboru'!$C$13),IF($S12&gt;0,IF($S12&gt;='Typy taboru'!$F$13,IF($S12&gt;'Typy taboru'!$G$13,IF($S12&gt;'Typy taboru'!$I$13,3,2),1),0)),0)</f>
        <v>0</v>
      </c>
      <c r="CK12" s="377">
        <f>IF(T($C12)=T('Typy taboru'!$C$14),IF($J12&gt;0,IF($J12&gt;='Typy taboru'!$F$14,IF($J12&gt;'Typy taboru'!$G$14,IF($J12&gt;'Typy taboru'!$I$14,3,2),1),0)),0)</f>
        <v>0</v>
      </c>
      <c r="CL12" s="388">
        <f>IF(T($L12)=T('Typy taboru'!$C$14),IF($S12&gt;0,IF($S12&gt;='Typy taboru'!$F$14,IF($S12&gt;'Typy taboru'!$G$14,IF($S12&gt;'Typy taboru'!$I$14,3,2),1),0)),0)</f>
        <v>0</v>
      </c>
      <c r="CN12" s="377">
        <f>IF(T($C12)=T('Typy taboru'!$C$15),IF($J12&gt;0,IF($J12&gt;='Typy taboru'!$F$15,IF($J12&gt;'Typy taboru'!$G$15,IF($J12&gt;'Typy taboru'!$I$15,3,2),1),0)),0)</f>
        <v>0</v>
      </c>
      <c r="CO12" s="388">
        <f>IF(T($L12)=T('Typy taboru'!$C$15),IF($S12&gt;0,IF($S12&gt;='Typy taboru'!$F$15,IF($S12&gt;'Typy taboru'!$G$15,IF($S12&gt;'Typy taboru'!$I$15,3,2),1),0)),0)</f>
        <v>0</v>
      </c>
    </row>
    <row r="13" spans="1:93" s="366" customFormat="1" ht="24.95" customHeight="1" x14ac:dyDescent="0.2">
      <c r="B13" s="371">
        <v>8.1199999999999992</v>
      </c>
      <c r="C13" s="393" t="s">
        <v>71</v>
      </c>
      <c r="D13" s="390" t="s">
        <v>272</v>
      </c>
      <c r="E13" s="439">
        <v>5.2</v>
      </c>
      <c r="F13" s="439" t="s">
        <v>23</v>
      </c>
      <c r="G13" s="372">
        <v>0</v>
      </c>
      <c r="H13" s="373">
        <f t="shared" si="40"/>
        <v>0</v>
      </c>
      <c r="I13" s="96" t="s">
        <v>72</v>
      </c>
      <c r="J13" s="372">
        <v>0</v>
      </c>
      <c r="K13" s="374">
        <v>8.3800000000000008</v>
      </c>
      <c r="L13" s="393" t="s">
        <v>71</v>
      </c>
      <c r="M13" s="390" t="s">
        <v>279</v>
      </c>
      <c r="N13" s="439">
        <v>9.6999999999999993</v>
      </c>
      <c r="O13" s="439" t="s">
        <v>23</v>
      </c>
      <c r="P13" s="372">
        <v>16</v>
      </c>
      <c r="Q13" s="373">
        <f t="shared" si="41"/>
        <v>1.6494845360824744</v>
      </c>
      <c r="R13" s="96" t="s">
        <v>192</v>
      </c>
      <c r="S13" s="372">
        <v>13</v>
      </c>
      <c r="T13" s="375">
        <f t="shared" si="22"/>
        <v>16</v>
      </c>
      <c r="U13" s="376">
        <f t="shared" si="23"/>
        <v>1.0738255033557047</v>
      </c>
      <c r="X13" s="377">
        <f t="shared" si="4"/>
        <v>0</v>
      </c>
      <c r="Y13" s="378">
        <f t="shared" si="4"/>
        <v>0</v>
      </c>
      <c r="Z13" s="378">
        <f t="shared" si="4"/>
        <v>0</v>
      </c>
      <c r="AA13" s="379">
        <f t="shared" si="4"/>
        <v>16</v>
      </c>
      <c r="AB13" s="379">
        <f t="shared" si="4"/>
        <v>0</v>
      </c>
      <c r="AC13" s="378">
        <f t="shared" si="4"/>
        <v>0</v>
      </c>
      <c r="AD13" s="378">
        <f t="shared" si="4"/>
        <v>0</v>
      </c>
      <c r="AE13" s="379">
        <f t="shared" si="4"/>
        <v>0</v>
      </c>
      <c r="AF13" s="379">
        <f t="shared" si="4"/>
        <v>0</v>
      </c>
      <c r="AG13" s="378">
        <f t="shared" si="4"/>
        <v>0</v>
      </c>
      <c r="AH13" s="378">
        <f t="shared" si="4"/>
        <v>0</v>
      </c>
      <c r="AI13" s="379">
        <f t="shared" si="4"/>
        <v>0</v>
      </c>
      <c r="AJ13" s="379">
        <f t="shared" si="4"/>
        <v>0</v>
      </c>
      <c r="AK13" s="380">
        <f t="shared" si="5"/>
        <v>0</v>
      </c>
      <c r="AM13" s="381">
        <f t="shared" si="25"/>
        <v>0</v>
      </c>
      <c r="AN13" s="382">
        <f t="shared" si="26"/>
        <v>16</v>
      </c>
      <c r="AO13" s="383">
        <f t="shared" si="27"/>
        <v>0</v>
      </c>
      <c r="AP13" s="382">
        <f t="shared" si="28"/>
        <v>0</v>
      </c>
      <c r="AQ13" s="383">
        <f t="shared" si="29"/>
        <v>0</v>
      </c>
      <c r="AR13" s="382">
        <f t="shared" si="30"/>
        <v>0</v>
      </c>
      <c r="AS13" s="384">
        <f t="shared" si="31"/>
        <v>0</v>
      </c>
      <c r="AV13" s="377">
        <f t="shared" si="13"/>
        <v>0</v>
      </c>
      <c r="AW13" s="378">
        <f t="shared" si="13"/>
        <v>0</v>
      </c>
      <c r="AX13" s="378">
        <f t="shared" si="13"/>
        <v>0</v>
      </c>
      <c r="AY13" s="379">
        <f t="shared" si="13"/>
        <v>14.899999999999999</v>
      </c>
      <c r="AZ13" s="379">
        <f t="shared" si="13"/>
        <v>0</v>
      </c>
      <c r="BA13" s="378">
        <f t="shared" si="13"/>
        <v>0</v>
      </c>
      <c r="BB13" s="378">
        <f t="shared" si="13"/>
        <v>0</v>
      </c>
      <c r="BC13" s="379">
        <f t="shared" si="13"/>
        <v>0</v>
      </c>
      <c r="BD13" s="379">
        <f t="shared" si="13"/>
        <v>0</v>
      </c>
      <c r="BE13" s="378">
        <f t="shared" si="13"/>
        <v>0</v>
      </c>
      <c r="BF13" s="378">
        <f t="shared" si="13"/>
        <v>0</v>
      </c>
      <c r="BG13" s="379">
        <f t="shared" si="13"/>
        <v>0</v>
      </c>
      <c r="BH13" s="379">
        <f t="shared" si="13"/>
        <v>0</v>
      </c>
      <c r="BI13" s="380">
        <f t="shared" si="14"/>
        <v>0</v>
      </c>
      <c r="BK13" s="381">
        <f t="shared" si="33"/>
        <v>0</v>
      </c>
      <c r="BL13" s="382">
        <f t="shared" si="34"/>
        <v>14.899999999999999</v>
      </c>
      <c r="BM13" s="383">
        <f t="shared" si="35"/>
        <v>0</v>
      </c>
      <c r="BN13" s="382">
        <f t="shared" si="36"/>
        <v>0</v>
      </c>
      <c r="BO13" s="383">
        <f t="shared" si="37"/>
        <v>0</v>
      </c>
      <c r="BP13" s="382">
        <f t="shared" si="38"/>
        <v>0</v>
      </c>
      <c r="BQ13" s="384">
        <f t="shared" si="39"/>
        <v>0</v>
      </c>
      <c r="BS13" s="377">
        <f>IF(T($C13)=T('Typy taboru'!$C$8),IF($J13&gt;0,IF($J13&gt;='Typy taboru'!$F$8,IF($J13&gt;'Typy taboru'!$G$8,IF($J13&gt;'Typy taboru'!$I$8,3,2),1),0)),0)</f>
        <v>0</v>
      </c>
      <c r="BT13" s="388">
        <f>IF(T($L13)=T('Typy taboru'!$C$8),IF($S13&gt;0,IF($S13&gt;='Typy taboru'!$F$8,IF($S13&gt;'Typy taboru'!$G$8,IF($S13&gt;'Typy taboru'!$I$8,3,2),1),0)),0)</f>
        <v>0</v>
      </c>
      <c r="BV13" s="377">
        <f>IF(T($C13)=T('Typy taboru'!$C$9),IF($J13&gt;0,IF($J13&gt;='Typy taboru'!$F$9,IF($J13&gt;'Typy taboru'!$G$9,IF($J13&gt;'Typy taboru'!$I$9,3,2),1),0)),0)</f>
        <v>0</v>
      </c>
      <c r="BW13" s="388">
        <f>IF(T($L13)=T('Typy taboru'!$C$9),IF($S13&gt;0,IF($S13&gt;='Typy taboru'!$F$9,IF($S13&gt;'Typy taboru'!$G$9,IF($S13&gt;'Typy taboru'!$I$9,3,2),1),0)),0)</f>
        <v>0</v>
      </c>
      <c r="BY13" s="377">
        <f>IF(T($C13)=T('Typy taboru'!$C$10),IF($J13&gt;0,IF($J13&gt;='Typy taboru'!$F$10,IF($J13&gt;'Typy taboru'!$G$10,IF($J13&gt;'Typy taboru'!$I$10,3,2),1),0)),0)</f>
        <v>0</v>
      </c>
      <c r="BZ13" s="388">
        <f>IF(T($L13)=T('Typy taboru'!$C$10),IF($S13&gt;0,IF($S13&gt;='Typy taboru'!$F$10,IF($S13&gt;'Typy taboru'!$G$10,IF($S13&gt;'Typy taboru'!$I$10,3,2),1),0)),0)</f>
        <v>0</v>
      </c>
      <c r="CB13" s="377">
        <f>IF(T($C13)=T('Typy taboru'!$C$11),IF($J13&gt;0,IF($J13&gt;='Typy taboru'!$F$11,IF($J13&gt;'Typy taboru'!$G$11,IF($J13&gt;'Typy taboru'!$I$11,3,2),1),0)),0)</f>
        <v>0</v>
      </c>
      <c r="CC13" s="388">
        <f>IF(T($L13)=T('Typy taboru'!$C$11),IF($S13&gt;0,IF($S13&gt;='Typy taboru'!$F$11,IF($S13&gt;'Typy taboru'!$G$11,IF($S13&gt;'Typy taboru'!$I$11,3,2),1),0)),0)</f>
        <v>0</v>
      </c>
      <c r="CE13" s="377" t="b">
        <f>IF(T($C13)=T('Typy taboru'!$C$12),IF($J13&gt;0,IF($J13&gt;='Typy taboru'!$F$12,IF($J13&gt;'Typy taboru'!$G$12,IF($J13&gt;'Typy taboru'!$I$12,3,2),1),0)),0)</f>
        <v>0</v>
      </c>
      <c r="CF13" s="388">
        <f>IF(T($L13)=T('Typy taboru'!$C$12),IF($S13&gt;0,IF($S13&gt;='Typy taboru'!$F$12,IF($S13&gt;'Typy taboru'!$G$12,IF($S13&gt;'Typy taboru'!$I$12,3,2),1),0)),0)</f>
        <v>0</v>
      </c>
      <c r="CH13" s="377">
        <f>IF(T($C13)=T('Typy taboru'!$C$13),IF($J13&gt;0,IF($J13&gt;='Typy taboru'!$F$13,IF($J13&gt;'Typy taboru'!$G$13,IF($J13&gt;'Typy taboru'!$I$13,3,2),1),0)),0)</f>
        <v>0</v>
      </c>
      <c r="CI13" s="388">
        <f>IF(T($L13)=T('Typy taboru'!$C$13),IF($S13&gt;0,IF($S13&gt;='Typy taboru'!$F$13,IF($S13&gt;'Typy taboru'!$G$13,IF($S13&gt;'Typy taboru'!$I$13,3,2),1),0)),0)</f>
        <v>0</v>
      </c>
      <c r="CK13" s="377">
        <f>IF(T($C13)=T('Typy taboru'!$C$14),IF($J13&gt;0,IF($J13&gt;='Typy taboru'!$F$14,IF($J13&gt;'Typy taboru'!$G$14,IF($J13&gt;'Typy taboru'!$I$14,3,2),1),0)),0)</f>
        <v>0</v>
      </c>
      <c r="CL13" s="388">
        <f>IF(T($L13)=T('Typy taboru'!$C$14),IF($S13&gt;0,IF($S13&gt;='Typy taboru'!$F$14,IF($S13&gt;'Typy taboru'!$G$14,IF($S13&gt;'Typy taboru'!$I$14,3,2),1),0)),0)</f>
        <v>0</v>
      </c>
      <c r="CN13" s="377">
        <f>IF(T($C13)=T('Typy taboru'!$C$15),IF($J13&gt;0,IF($J13&gt;='Typy taboru'!$F$15,IF($J13&gt;'Typy taboru'!$G$15,IF($J13&gt;'Typy taboru'!$I$15,3,2),1),0)),0)</f>
        <v>0</v>
      </c>
      <c r="CO13" s="388">
        <f>IF(T($L13)=T('Typy taboru'!$C$15),IF($S13&gt;0,IF($S13&gt;='Typy taboru'!$F$15,IF($S13&gt;'Typy taboru'!$G$15,IF($S13&gt;'Typy taboru'!$I$15,3,2),1),0)),0)</f>
        <v>0</v>
      </c>
    </row>
    <row r="14" spans="1:93" s="366" customFormat="1" ht="24.95" customHeight="1" x14ac:dyDescent="0.2">
      <c r="B14" s="371">
        <v>9.18</v>
      </c>
      <c r="C14" s="393" t="s">
        <v>71</v>
      </c>
      <c r="D14" s="390" t="s">
        <v>249</v>
      </c>
      <c r="E14" s="439">
        <v>8</v>
      </c>
      <c r="F14" s="439" t="s">
        <v>23</v>
      </c>
      <c r="G14" s="372">
        <v>24</v>
      </c>
      <c r="H14" s="373">
        <f t="shared" si="40"/>
        <v>3</v>
      </c>
      <c r="I14" s="96" t="s">
        <v>277</v>
      </c>
      <c r="J14" s="372">
        <v>19</v>
      </c>
      <c r="K14" s="374">
        <v>9.4700000000000006</v>
      </c>
      <c r="L14" s="393" t="s">
        <v>71</v>
      </c>
      <c r="M14" s="390" t="s">
        <v>251</v>
      </c>
      <c r="N14" s="439">
        <v>8.6999999999999993</v>
      </c>
      <c r="O14" s="439" t="s">
        <v>23</v>
      </c>
      <c r="P14" s="372">
        <v>27</v>
      </c>
      <c r="Q14" s="373">
        <f t="shared" si="41"/>
        <v>3.1034482758620694</v>
      </c>
      <c r="R14" s="96" t="s">
        <v>284</v>
      </c>
      <c r="S14" s="372">
        <v>14</v>
      </c>
      <c r="T14" s="375">
        <f t="shared" si="22"/>
        <v>51</v>
      </c>
      <c r="U14" s="376">
        <f t="shared" si="23"/>
        <v>3.0538922155688626</v>
      </c>
      <c r="X14" s="377">
        <f t="shared" si="4"/>
        <v>0</v>
      </c>
      <c r="Y14" s="378">
        <f t="shared" si="4"/>
        <v>0</v>
      </c>
      <c r="Z14" s="378">
        <f t="shared" si="4"/>
        <v>0</v>
      </c>
      <c r="AA14" s="379">
        <f t="shared" si="4"/>
        <v>24</v>
      </c>
      <c r="AB14" s="379">
        <f t="shared" si="4"/>
        <v>27</v>
      </c>
      <c r="AC14" s="378">
        <f t="shared" si="4"/>
        <v>0</v>
      </c>
      <c r="AD14" s="378">
        <f t="shared" si="4"/>
        <v>0</v>
      </c>
      <c r="AE14" s="379">
        <f t="shared" si="4"/>
        <v>0</v>
      </c>
      <c r="AF14" s="379">
        <f t="shared" si="4"/>
        <v>0</v>
      </c>
      <c r="AG14" s="378">
        <f t="shared" si="4"/>
        <v>0</v>
      </c>
      <c r="AH14" s="378">
        <f t="shared" si="4"/>
        <v>0</v>
      </c>
      <c r="AI14" s="379">
        <f t="shared" si="4"/>
        <v>0</v>
      </c>
      <c r="AJ14" s="379">
        <f t="shared" si="4"/>
        <v>0</v>
      </c>
      <c r="AK14" s="380">
        <f t="shared" si="5"/>
        <v>0</v>
      </c>
      <c r="AM14" s="381">
        <f t="shared" si="25"/>
        <v>0</v>
      </c>
      <c r="AN14" s="382">
        <f t="shared" si="26"/>
        <v>51</v>
      </c>
      <c r="AO14" s="383">
        <f t="shared" si="27"/>
        <v>0</v>
      </c>
      <c r="AP14" s="382">
        <f t="shared" si="28"/>
        <v>0</v>
      </c>
      <c r="AQ14" s="383">
        <f t="shared" si="29"/>
        <v>0</v>
      </c>
      <c r="AR14" s="382">
        <f t="shared" si="30"/>
        <v>0</v>
      </c>
      <c r="AS14" s="384">
        <f t="shared" si="31"/>
        <v>0</v>
      </c>
      <c r="AV14" s="377">
        <f t="shared" si="13"/>
        <v>0</v>
      </c>
      <c r="AW14" s="378">
        <f t="shared" si="13"/>
        <v>0</v>
      </c>
      <c r="AX14" s="378">
        <f t="shared" si="13"/>
        <v>0</v>
      </c>
      <c r="AY14" s="379">
        <f t="shared" si="13"/>
        <v>8</v>
      </c>
      <c r="AZ14" s="379">
        <f t="shared" si="13"/>
        <v>8.6999999999999993</v>
      </c>
      <c r="BA14" s="378">
        <f t="shared" si="13"/>
        <v>0</v>
      </c>
      <c r="BB14" s="378">
        <f t="shared" si="13"/>
        <v>0</v>
      </c>
      <c r="BC14" s="379">
        <f t="shared" si="13"/>
        <v>0</v>
      </c>
      <c r="BD14" s="379">
        <f t="shared" si="13"/>
        <v>0</v>
      </c>
      <c r="BE14" s="378">
        <f t="shared" si="13"/>
        <v>0</v>
      </c>
      <c r="BF14" s="378">
        <f t="shared" si="13"/>
        <v>0</v>
      </c>
      <c r="BG14" s="379">
        <f t="shared" si="13"/>
        <v>0</v>
      </c>
      <c r="BH14" s="379">
        <f t="shared" si="13"/>
        <v>0</v>
      </c>
      <c r="BI14" s="380">
        <f t="shared" si="14"/>
        <v>0</v>
      </c>
      <c r="BK14" s="381">
        <f t="shared" si="33"/>
        <v>0</v>
      </c>
      <c r="BL14" s="382">
        <f t="shared" si="34"/>
        <v>16.7</v>
      </c>
      <c r="BM14" s="383">
        <f t="shared" si="35"/>
        <v>0</v>
      </c>
      <c r="BN14" s="382">
        <f t="shared" si="36"/>
        <v>0</v>
      </c>
      <c r="BO14" s="383">
        <f t="shared" si="37"/>
        <v>0</v>
      </c>
      <c r="BP14" s="382">
        <f t="shared" si="38"/>
        <v>0</v>
      </c>
      <c r="BQ14" s="384">
        <f t="shared" si="39"/>
        <v>0</v>
      </c>
      <c r="BS14" s="377">
        <f>IF(T($C14)=T('Typy taboru'!$C$8),IF($J14&gt;0,IF($J14&gt;='Typy taboru'!$F$8,IF($J14&gt;'Typy taboru'!$G$8,IF($J14&gt;'Typy taboru'!$I$8,3,2),1),0)),0)</f>
        <v>0</v>
      </c>
      <c r="BT14" s="388">
        <f>IF(T($L14)=T('Typy taboru'!$C$8),IF($S14&gt;0,IF($S14&gt;='Typy taboru'!$F$8,IF($S14&gt;'Typy taboru'!$G$8,IF($S14&gt;'Typy taboru'!$I$8,3,2),1),0)),0)</f>
        <v>0</v>
      </c>
      <c r="BV14" s="377">
        <f>IF(T($C14)=T('Typy taboru'!$C$9),IF($J14&gt;0,IF($J14&gt;='Typy taboru'!$F$9,IF($J14&gt;'Typy taboru'!$G$9,IF($J14&gt;'Typy taboru'!$I$9,3,2),1),0)),0)</f>
        <v>0</v>
      </c>
      <c r="BW14" s="388">
        <f>IF(T($L14)=T('Typy taboru'!$C$9),IF($S14&gt;0,IF($S14&gt;='Typy taboru'!$F$9,IF($S14&gt;'Typy taboru'!$G$9,IF($S14&gt;'Typy taboru'!$I$9,3,2),1),0)),0)</f>
        <v>0</v>
      </c>
      <c r="BY14" s="377">
        <f>IF(T($C14)=T('Typy taboru'!$C$10),IF($J14&gt;0,IF($J14&gt;='Typy taboru'!$F$10,IF($J14&gt;'Typy taboru'!$G$10,IF($J14&gt;'Typy taboru'!$I$10,3,2),1),0)),0)</f>
        <v>0</v>
      </c>
      <c r="BZ14" s="388">
        <f>IF(T($L14)=T('Typy taboru'!$C$10),IF($S14&gt;0,IF($S14&gt;='Typy taboru'!$F$10,IF($S14&gt;'Typy taboru'!$G$10,IF($S14&gt;'Typy taboru'!$I$10,3,2),1),0)),0)</f>
        <v>0</v>
      </c>
      <c r="CB14" s="377">
        <f>IF(T($C14)=T('Typy taboru'!$C$11),IF($J14&gt;0,IF($J14&gt;='Typy taboru'!$F$11,IF($J14&gt;'Typy taboru'!$G$11,IF($J14&gt;'Typy taboru'!$I$11,3,2),1),0)),0)</f>
        <v>0</v>
      </c>
      <c r="CC14" s="388">
        <f>IF(T($L14)=T('Typy taboru'!$C$11),IF($S14&gt;0,IF($S14&gt;='Typy taboru'!$F$11,IF($S14&gt;'Typy taboru'!$G$11,IF($S14&gt;'Typy taboru'!$I$11,3,2),1),0)),0)</f>
        <v>0</v>
      </c>
      <c r="CE14" s="377">
        <f>IF(T($C14)=T('Typy taboru'!$C$12),IF($J14&gt;0,IF($J14&gt;='Typy taboru'!$F$12,IF($J14&gt;'Typy taboru'!$G$12,IF($J14&gt;'Typy taboru'!$I$12,3,2),1),0)),0)</f>
        <v>0</v>
      </c>
      <c r="CF14" s="388">
        <f>IF(T($L14)=T('Typy taboru'!$C$12),IF($S14&gt;0,IF($S14&gt;='Typy taboru'!$F$12,IF($S14&gt;'Typy taboru'!$G$12,IF($S14&gt;'Typy taboru'!$I$12,3,2),1),0)),0)</f>
        <v>0</v>
      </c>
      <c r="CH14" s="377">
        <f>IF(T($C14)=T('Typy taboru'!$C$13),IF($J14&gt;0,IF($J14&gt;='Typy taboru'!$F$13,IF($J14&gt;'Typy taboru'!$G$13,IF($J14&gt;'Typy taboru'!$I$13,3,2),1),0)),0)</f>
        <v>0</v>
      </c>
      <c r="CI14" s="388">
        <f>IF(T($L14)=T('Typy taboru'!$C$13),IF($S14&gt;0,IF($S14&gt;='Typy taboru'!$F$13,IF($S14&gt;'Typy taboru'!$G$13,IF($S14&gt;'Typy taboru'!$I$13,3,2),1),0)),0)</f>
        <v>0</v>
      </c>
      <c r="CK14" s="377">
        <f>IF(T($C14)=T('Typy taboru'!$C$14),IF($J14&gt;0,IF($J14&gt;='Typy taboru'!$F$14,IF($J14&gt;'Typy taboru'!$G$14,IF($J14&gt;'Typy taboru'!$I$14,3,2),1),0)),0)</f>
        <v>0</v>
      </c>
      <c r="CL14" s="388">
        <f>IF(T($L14)=T('Typy taboru'!$C$14),IF($S14&gt;0,IF($S14&gt;='Typy taboru'!$F$14,IF($S14&gt;'Typy taboru'!$G$14,IF($S14&gt;'Typy taboru'!$I$14,3,2),1),0)),0)</f>
        <v>0</v>
      </c>
      <c r="CN14" s="377">
        <f>IF(T($C14)=T('Typy taboru'!$C$15),IF($J14&gt;0,IF($J14&gt;='Typy taboru'!$F$15,IF($J14&gt;'Typy taboru'!$G$15,IF($J14&gt;'Typy taboru'!$I$15,3,2),1),0)),0)</f>
        <v>0</v>
      </c>
      <c r="CO14" s="388">
        <f>IF(T($L14)=T('Typy taboru'!$C$15),IF($S14&gt;0,IF($S14&gt;='Typy taboru'!$F$15,IF($S14&gt;'Typy taboru'!$G$15,IF($S14&gt;'Typy taboru'!$I$15,3,2),1),0)),0)</f>
        <v>0</v>
      </c>
    </row>
    <row r="15" spans="1:93" ht="24.95" customHeight="1" x14ac:dyDescent="0.2">
      <c r="B15" s="94">
        <v>10.15</v>
      </c>
      <c r="C15" s="393" t="s">
        <v>71</v>
      </c>
      <c r="D15" s="390" t="s">
        <v>276</v>
      </c>
      <c r="E15" s="439">
        <v>11.7</v>
      </c>
      <c r="F15" s="439" t="s">
        <v>23</v>
      </c>
      <c r="G15" s="95">
        <v>76</v>
      </c>
      <c r="H15" s="373">
        <f t="shared" si="0"/>
        <v>6.4957264957264957</v>
      </c>
      <c r="I15" s="96" t="s">
        <v>182</v>
      </c>
      <c r="J15" s="95">
        <v>58</v>
      </c>
      <c r="K15" s="97">
        <v>11.18</v>
      </c>
      <c r="L15" s="393" t="s">
        <v>71</v>
      </c>
      <c r="M15" s="390" t="s">
        <v>279</v>
      </c>
      <c r="N15" s="439">
        <v>9.6999999999999993</v>
      </c>
      <c r="O15" s="439" t="s">
        <v>23</v>
      </c>
      <c r="P15" s="95">
        <v>23</v>
      </c>
      <c r="Q15" s="373">
        <f t="shared" si="1"/>
        <v>2.3711340206185567</v>
      </c>
      <c r="R15" s="96" t="s">
        <v>233</v>
      </c>
      <c r="S15" s="95">
        <v>16</v>
      </c>
      <c r="T15" s="98">
        <f t="shared" si="2"/>
        <v>99</v>
      </c>
      <c r="U15" s="99">
        <f t="shared" si="3"/>
        <v>4.6261682242990654</v>
      </c>
      <c r="X15" s="100">
        <f t="shared" si="4"/>
        <v>0</v>
      </c>
      <c r="Y15" s="101">
        <f t="shared" si="4"/>
        <v>0</v>
      </c>
      <c r="Z15" s="101">
        <f t="shared" si="4"/>
        <v>0</v>
      </c>
      <c r="AA15" s="102">
        <f t="shared" si="4"/>
        <v>0</v>
      </c>
      <c r="AB15" s="102">
        <f t="shared" si="4"/>
        <v>76</v>
      </c>
      <c r="AC15" s="101">
        <f t="shared" si="4"/>
        <v>23</v>
      </c>
      <c r="AD15" s="101">
        <f t="shared" si="4"/>
        <v>0</v>
      </c>
      <c r="AE15" s="102">
        <f t="shared" si="4"/>
        <v>0</v>
      </c>
      <c r="AF15" s="102">
        <f t="shared" si="4"/>
        <v>0</v>
      </c>
      <c r="AG15" s="101">
        <f t="shared" si="4"/>
        <v>0</v>
      </c>
      <c r="AH15" s="101">
        <f t="shared" si="4"/>
        <v>0</v>
      </c>
      <c r="AI15" s="102">
        <f t="shared" si="4"/>
        <v>0</v>
      </c>
      <c r="AJ15" s="102">
        <f t="shared" si="4"/>
        <v>0</v>
      </c>
      <c r="AK15" s="103">
        <f t="shared" si="5"/>
        <v>0</v>
      </c>
      <c r="AM15" s="104">
        <f t="shared" si="6"/>
        <v>0</v>
      </c>
      <c r="AN15" s="105">
        <f t="shared" si="7"/>
        <v>76</v>
      </c>
      <c r="AO15" s="106">
        <f t="shared" si="8"/>
        <v>23</v>
      </c>
      <c r="AP15" s="105">
        <f t="shared" si="9"/>
        <v>0</v>
      </c>
      <c r="AQ15" s="106">
        <f t="shared" si="10"/>
        <v>0</v>
      </c>
      <c r="AR15" s="105">
        <f t="shared" si="11"/>
        <v>0</v>
      </c>
      <c r="AS15" s="107">
        <f t="shared" si="12"/>
        <v>0</v>
      </c>
      <c r="AV15" s="100">
        <f t="shared" si="13"/>
        <v>0</v>
      </c>
      <c r="AW15" s="101">
        <f t="shared" si="13"/>
        <v>0</v>
      </c>
      <c r="AX15" s="101">
        <f t="shared" si="13"/>
        <v>0</v>
      </c>
      <c r="AY15" s="102">
        <f t="shared" si="13"/>
        <v>0</v>
      </c>
      <c r="AZ15" s="102">
        <f t="shared" si="13"/>
        <v>11.7</v>
      </c>
      <c r="BA15" s="101">
        <f t="shared" si="13"/>
        <v>9.6999999999999993</v>
      </c>
      <c r="BB15" s="101">
        <f t="shared" si="13"/>
        <v>0</v>
      </c>
      <c r="BC15" s="102">
        <f t="shared" si="13"/>
        <v>0</v>
      </c>
      <c r="BD15" s="102">
        <f t="shared" si="13"/>
        <v>0</v>
      </c>
      <c r="BE15" s="101">
        <f t="shared" si="13"/>
        <v>0</v>
      </c>
      <c r="BF15" s="101">
        <f t="shared" si="13"/>
        <v>0</v>
      </c>
      <c r="BG15" s="102">
        <f t="shared" si="13"/>
        <v>0</v>
      </c>
      <c r="BH15" s="102">
        <f t="shared" si="13"/>
        <v>0</v>
      </c>
      <c r="BI15" s="103">
        <f t="shared" si="14"/>
        <v>0</v>
      </c>
      <c r="BK15" s="104">
        <f t="shared" si="15"/>
        <v>0</v>
      </c>
      <c r="BL15" s="105">
        <f t="shared" si="16"/>
        <v>11.7</v>
      </c>
      <c r="BM15" s="106">
        <f t="shared" si="17"/>
        <v>9.6999999999999993</v>
      </c>
      <c r="BN15" s="105">
        <f t="shared" si="18"/>
        <v>0</v>
      </c>
      <c r="BO15" s="106">
        <f t="shared" si="19"/>
        <v>0</v>
      </c>
      <c r="BP15" s="105">
        <f t="shared" si="20"/>
        <v>0</v>
      </c>
      <c r="BQ15" s="107">
        <f t="shared" si="21"/>
        <v>0</v>
      </c>
      <c r="BS15" s="100">
        <f>IF(T($C15)=T('Typy taboru'!$C$8),IF($J15&gt;0,IF($J15&gt;='Typy taboru'!$F$8,IF($J15&gt;'Typy taboru'!$G$8,IF($J15&gt;'Typy taboru'!$I$8,3,2),1),0)),0)</f>
        <v>0</v>
      </c>
      <c r="BT15" s="232">
        <f>IF(T($L15)=T('Typy taboru'!$C$8),IF($S15&gt;0,IF($S15&gt;='Typy taboru'!$F$8,IF($S15&gt;'Typy taboru'!$G$8,IF($S15&gt;'Typy taboru'!$I$8,3,2),1),0)),0)</f>
        <v>0</v>
      </c>
      <c r="BV15" s="100">
        <f>IF(T($C15)=T('Typy taboru'!$C$9),IF($J15&gt;0,IF($J15&gt;='Typy taboru'!$F$9,IF($J15&gt;'Typy taboru'!$G$9,IF($J15&gt;'Typy taboru'!$I$9,3,2),1),0)),0)</f>
        <v>0</v>
      </c>
      <c r="BW15" s="232">
        <f>IF(T($L15)=T('Typy taboru'!$C$9),IF($S15&gt;0,IF($S15&gt;='Typy taboru'!$F$9,IF($S15&gt;'Typy taboru'!$G$9,IF($S15&gt;'Typy taboru'!$I$9,3,2),1),0)),0)</f>
        <v>0</v>
      </c>
      <c r="BY15" s="100">
        <f>IF(T($C15)=T('Typy taboru'!$C$10),IF($J15&gt;0,IF($J15&gt;='Typy taboru'!$F$10,IF($J15&gt;'Typy taboru'!$G$10,IF($J15&gt;'Typy taboru'!$I$10,3,2),1),0)),0)</f>
        <v>0</v>
      </c>
      <c r="BZ15" s="232">
        <f>IF(T($L15)=T('Typy taboru'!$C$10),IF($S15&gt;0,IF($S15&gt;='Typy taboru'!$F$10,IF($S15&gt;'Typy taboru'!$G$10,IF($S15&gt;'Typy taboru'!$I$10,3,2),1),0)),0)</f>
        <v>0</v>
      </c>
      <c r="CB15" s="100">
        <f>IF(T($C15)=T('Typy taboru'!$C$11),IF($J15&gt;0,IF($J15&gt;='Typy taboru'!$F$11,IF($J15&gt;'Typy taboru'!$G$11,IF($J15&gt;'Typy taboru'!$I$11,3,2),1),0)),0)</f>
        <v>0</v>
      </c>
      <c r="CC15" s="232">
        <f>IF(T($L15)=T('Typy taboru'!$C$11),IF($S15&gt;0,IF($S15&gt;='Typy taboru'!$F$11,IF($S15&gt;'Typy taboru'!$G$11,IF($S15&gt;'Typy taboru'!$I$11,3,2),1),0)),0)</f>
        <v>0</v>
      </c>
      <c r="CE15" s="100">
        <f>IF(T($C15)=T('Typy taboru'!$C$12),IF($J15&gt;0,IF($J15&gt;='Typy taboru'!$F$12,IF($J15&gt;'Typy taboru'!$G$12,IF($J15&gt;'Typy taboru'!$I$12,3,2),1),0)),0)</f>
        <v>0</v>
      </c>
      <c r="CF15" s="232">
        <f>IF(T($L15)=T('Typy taboru'!$C$12),IF($S15&gt;0,IF($S15&gt;='Typy taboru'!$F$12,IF($S15&gt;'Typy taboru'!$G$12,IF($S15&gt;'Typy taboru'!$I$12,3,2),1),0)),0)</f>
        <v>0</v>
      </c>
      <c r="CH15" s="100">
        <f>IF(T($C15)=T('Typy taboru'!$C$13),IF($J15&gt;0,IF($J15&gt;='Typy taboru'!$F$13,IF($J15&gt;'Typy taboru'!$G$13,IF($J15&gt;'Typy taboru'!$I$13,3,2),1),0)),0)</f>
        <v>0</v>
      </c>
      <c r="CI15" s="232">
        <f>IF(T($L15)=T('Typy taboru'!$C$13),IF($S15&gt;0,IF($S15&gt;='Typy taboru'!$F$13,IF($S15&gt;'Typy taboru'!$G$13,IF($S15&gt;'Typy taboru'!$I$13,3,2),1),0)),0)</f>
        <v>0</v>
      </c>
      <c r="CK15" s="100">
        <f>IF(T($C15)=T('Typy taboru'!$C$14),IF($J15&gt;0,IF($J15&gt;='Typy taboru'!$F$14,IF($J15&gt;'Typy taboru'!$G$14,IF($J15&gt;'Typy taboru'!$I$14,3,2),1),0)),0)</f>
        <v>0</v>
      </c>
      <c r="CL15" s="232">
        <f>IF(T($L15)=T('Typy taboru'!$C$14),IF($S15&gt;0,IF($S15&gt;='Typy taboru'!$F$14,IF($S15&gt;'Typy taboru'!$G$14,IF($S15&gt;'Typy taboru'!$I$14,3,2),1),0)),0)</f>
        <v>0</v>
      </c>
      <c r="CN15" s="100">
        <f>IF(T($C15)=T('Typy taboru'!$C$15),IF($J15&gt;0,IF($J15&gt;='Typy taboru'!$F$15,IF($J15&gt;'Typy taboru'!$G$15,IF($J15&gt;'Typy taboru'!$I$15,3,2),1),0)),0)</f>
        <v>0</v>
      </c>
      <c r="CO15" s="232">
        <f>IF(T($L15)=T('Typy taboru'!$C$15),IF($S15&gt;0,IF($S15&gt;='Typy taboru'!$F$15,IF($S15&gt;'Typy taboru'!$G$15,IF($S15&gt;'Typy taboru'!$I$15,3,2),1),0)),0)</f>
        <v>0</v>
      </c>
    </row>
    <row r="16" spans="1:93" ht="24.95" customHeight="1" x14ac:dyDescent="0.2">
      <c r="B16" s="94">
        <v>11.54</v>
      </c>
      <c r="C16" s="393" t="s">
        <v>71</v>
      </c>
      <c r="D16" s="390" t="s">
        <v>275</v>
      </c>
      <c r="E16" s="439">
        <v>8.8000000000000007</v>
      </c>
      <c r="F16" s="439" t="s">
        <v>23</v>
      </c>
      <c r="G16" s="95">
        <v>25</v>
      </c>
      <c r="H16" s="373">
        <f t="shared" si="0"/>
        <v>2.8409090909090908</v>
      </c>
      <c r="I16" s="96" t="s">
        <v>182</v>
      </c>
      <c r="J16" s="95">
        <v>16</v>
      </c>
      <c r="K16" s="97">
        <v>12.24</v>
      </c>
      <c r="L16" s="393" t="s">
        <v>71</v>
      </c>
      <c r="M16" s="390" t="s">
        <v>281</v>
      </c>
      <c r="N16" s="439">
        <v>12.6</v>
      </c>
      <c r="O16" s="439" t="s">
        <v>23</v>
      </c>
      <c r="P16" s="95">
        <v>30</v>
      </c>
      <c r="Q16" s="373">
        <f t="shared" si="1"/>
        <v>2.3809523809523809</v>
      </c>
      <c r="R16" s="96" t="s">
        <v>108</v>
      </c>
      <c r="S16" s="95">
        <v>20</v>
      </c>
      <c r="T16" s="98">
        <f t="shared" si="2"/>
        <v>55</v>
      </c>
      <c r="U16" s="99">
        <f t="shared" si="3"/>
        <v>2.5700934579439254</v>
      </c>
      <c r="X16" s="100">
        <f t="shared" si="4"/>
        <v>0</v>
      </c>
      <c r="Y16" s="101">
        <f t="shared" si="4"/>
        <v>0</v>
      </c>
      <c r="Z16" s="101">
        <f t="shared" si="4"/>
        <v>0</v>
      </c>
      <c r="AA16" s="102">
        <f t="shared" si="4"/>
        <v>0</v>
      </c>
      <c r="AB16" s="102">
        <f t="shared" si="4"/>
        <v>0</v>
      </c>
      <c r="AC16" s="101">
        <f t="shared" si="4"/>
        <v>55</v>
      </c>
      <c r="AD16" s="101">
        <f t="shared" si="4"/>
        <v>0</v>
      </c>
      <c r="AE16" s="102">
        <f t="shared" si="4"/>
        <v>0</v>
      </c>
      <c r="AF16" s="102">
        <f t="shared" si="4"/>
        <v>0</v>
      </c>
      <c r="AG16" s="101">
        <f t="shared" si="4"/>
        <v>0</v>
      </c>
      <c r="AH16" s="101">
        <f t="shared" si="4"/>
        <v>0</v>
      </c>
      <c r="AI16" s="102">
        <f t="shared" si="4"/>
        <v>0</v>
      </c>
      <c r="AJ16" s="102">
        <f t="shared" si="4"/>
        <v>0</v>
      </c>
      <c r="AK16" s="103">
        <f t="shared" si="5"/>
        <v>0</v>
      </c>
      <c r="AM16" s="104">
        <f t="shared" si="6"/>
        <v>0</v>
      </c>
      <c r="AN16" s="105">
        <f t="shared" si="7"/>
        <v>0</v>
      </c>
      <c r="AO16" s="106">
        <f t="shared" si="8"/>
        <v>55</v>
      </c>
      <c r="AP16" s="105">
        <f t="shared" si="9"/>
        <v>0</v>
      </c>
      <c r="AQ16" s="106">
        <f t="shared" si="10"/>
        <v>0</v>
      </c>
      <c r="AR16" s="105">
        <f t="shared" si="11"/>
        <v>0</v>
      </c>
      <c r="AS16" s="107">
        <f t="shared" si="12"/>
        <v>0</v>
      </c>
      <c r="AV16" s="100">
        <f t="shared" si="13"/>
        <v>0</v>
      </c>
      <c r="AW16" s="101">
        <f t="shared" si="13"/>
        <v>0</v>
      </c>
      <c r="AX16" s="101">
        <f t="shared" si="13"/>
        <v>0</v>
      </c>
      <c r="AY16" s="102">
        <f t="shared" si="13"/>
        <v>0</v>
      </c>
      <c r="AZ16" s="102">
        <f t="shared" si="13"/>
        <v>0</v>
      </c>
      <c r="BA16" s="101">
        <f t="shared" si="13"/>
        <v>21.4</v>
      </c>
      <c r="BB16" s="101">
        <f t="shared" si="13"/>
        <v>0</v>
      </c>
      <c r="BC16" s="102">
        <f t="shared" si="13"/>
        <v>0</v>
      </c>
      <c r="BD16" s="102">
        <f t="shared" si="13"/>
        <v>0</v>
      </c>
      <c r="BE16" s="101">
        <f t="shared" si="13"/>
        <v>0</v>
      </c>
      <c r="BF16" s="101">
        <f t="shared" si="13"/>
        <v>0</v>
      </c>
      <c r="BG16" s="102">
        <f t="shared" si="13"/>
        <v>0</v>
      </c>
      <c r="BH16" s="102">
        <f t="shared" si="13"/>
        <v>0</v>
      </c>
      <c r="BI16" s="103">
        <f t="shared" si="14"/>
        <v>0</v>
      </c>
      <c r="BK16" s="104">
        <f t="shared" si="15"/>
        <v>0</v>
      </c>
      <c r="BL16" s="105">
        <f t="shared" si="16"/>
        <v>0</v>
      </c>
      <c r="BM16" s="106">
        <f t="shared" si="17"/>
        <v>21.4</v>
      </c>
      <c r="BN16" s="105">
        <f t="shared" si="18"/>
        <v>0</v>
      </c>
      <c r="BO16" s="106">
        <f t="shared" si="19"/>
        <v>0</v>
      </c>
      <c r="BP16" s="105">
        <f t="shared" si="20"/>
        <v>0</v>
      </c>
      <c r="BQ16" s="107">
        <f t="shared" si="21"/>
        <v>0</v>
      </c>
      <c r="BS16" s="100">
        <f>IF(T($C16)=T('Typy taboru'!$C$8),IF($J16&gt;0,IF($J16&gt;='Typy taboru'!$F$8,IF($J16&gt;'Typy taboru'!$G$8,IF($J16&gt;'Typy taboru'!$I$8,3,2),1),0)),0)</f>
        <v>0</v>
      </c>
      <c r="BT16" s="232">
        <f>IF(T($L16)=T('Typy taboru'!$C$8),IF($S16&gt;0,IF($S16&gt;='Typy taboru'!$F$8,IF($S16&gt;'Typy taboru'!$G$8,IF($S16&gt;'Typy taboru'!$I$8,3,2),1),0)),0)</f>
        <v>0</v>
      </c>
      <c r="BV16" s="100">
        <f>IF(T($C16)=T('Typy taboru'!$C$9),IF($J16&gt;0,IF($J16&gt;='Typy taboru'!$F$9,IF($J16&gt;'Typy taboru'!$G$9,IF($J16&gt;'Typy taboru'!$I$9,3,2),1),0)),0)</f>
        <v>0</v>
      </c>
      <c r="BW16" s="232">
        <f>IF(T($L16)=T('Typy taboru'!$C$9),IF($S16&gt;0,IF($S16&gt;='Typy taboru'!$F$9,IF($S16&gt;'Typy taboru'!$G$9,IF($S16&gt;'Typy taboru'!$I$9,3,2),1),0)),0)</f>
        <v>0</v>
      </c>
      <c r="BY16" s="100">
        <f>IF(T($C16)=T('Typy taboru'!$C$10),IF($J16&gt;0,IF($J16&gt;='Typy taboru'!$F$10,IF($J16&gt;'Typy taboru'!$G$10,IF($J16&gt;'Typy taboru'!$I$10,3,2),1),0)),0)</f>
        <v>0</v>
      </c>
      <c r="BZ16" s="232">
        <f>IF(T($L16)=T('Typy taboru'!$C$10),IF($S16&gt;0,IF($S16&gt;='Typy taboru'!$F$10,IF($S16&gt;'Typy taboru'!$G$10,IF($S16&gt;'Typy taboru'!$I$10,3,2),1),0)),0)</f>
        <v>0</v>
      </c>
      <c r="CB16" s="100">
        <f>IF(T($C16)=T('Typy taboru'!$C$11),IF($J16&gt;0,IF($J16&gt;='Typy taboru'!$F$11,IF($J16&gt;'Typy taboru'!$G$11,IF($J16&gt;'Typy taboru'!$I$11,3,2),1),0)),0)</f>
        <v>0</v>
      </c>
      <c r="CC16" s="232">
        <f>IF(T($L16)=T('Typy taboru'!$C$11),IF($S16&gt;0,IF($S16&gt;='Typy taboru'!$F$11,IF($S16&gt;'Typy taboru'!$G$11,IF($S16&gt;'Typy taboru'!$I$11,3,2),1),0)),0)</f>
        <v>0</v>
      </c>
      <c r="CE16" s="100">
        <f>IF(T($C16)=T('Typy taboru'!$C$12),IF($J16&gt;0,IF($J16&gt;='Typy taboru'!$F$12,IF($J16&gt;'Typy taboru'!$G$12,IF($J16&gt;'Typy taboru'!$I$12,3,2),1),0)),0)</f>
        <v>0</v>
      </c>
      <c r="CF16" s="232">
        <f>IF(T($L16)=T('Typy taboru'!$C$12),IF($S16&gt;0,IF($S16&gt;='Typy taboru'!$F$12,IF($S16&gt;'Typy taboru'!$G$12,IF($S16&gt;'Typy taboru'!$I$12,3,2),1),0)),0)</f>
        <v>0</v>
      </c>
      <c r="CH16" s="100">
        <f>IF(T($C16)=T('Typy taboru'!$C$13),IF($J16&gt;0,IF($J16&gt;='Typy taboru'!$F$13,IF($J16&gt;'Typy taboru'!$G$13,IF($J16&gt;'Typy taboru'!$I$13,3,2),1),0)),0)</f>
        <v>0</v>
      </c>
      <c r="CI16" s="232">
        <f>IF(T($L16)=T('Typy taboru'!$C$13),IF($S16&gt;0,IF($S16&gt;='Typy taboru'!$F$13,IF($S16&gt;'Typy taboru'!$G$13,IF($S16&gt;'Typy taboru'!$I$13,3,2),1),0)),0)</f>
        <v>0</v>
      </c>
      <c r="CK16" s="100">
        <f>IF(T($C16)=T('Typy taboru'!$C$14),IF($J16&gt;0,IF($J16&gt;='Typy taboru'!$F$14,IF($J16&gt;'Typy taboru'!$G$14,IF($J16&gt;'Typy taboru'!$I$14,3,2),1),0)),0)</f>
        <v>0</v>
      </c>
      <c r="CL16" s="232">
        <f>IF(T($L16)=T('Typy taboru'!$C$14),IF($S16&gt;0,IF($S16&gt;='Typy taboru'!$F$14,IF($S16&gt;'Typy taboru'!$G$14,IF($S16&gt;'Typy taboru'!$I$14,3,2),1),0)),0)</f>
        <v>0</v>
      </c>
      <c r="CN16" s="100">
        <f>IF(T($C16)=T('Typy taboru'!$C$15),IF($J16&gt;0,IF($J16&gt;='Typy taboru'!$F$15,IF($J16&gt;'Typy taboru'!$G$15,IF($J16&gt;'Typy taboru'!$I$15,3,2),1),0)),0)</f>
        <v>0</v>
      </c>
      <c r="CO16" s="232">
        <f>IF(T($L16)=T('Typy taboru'!$C$15),IF($S16&gt;0,IF($S16&gt;='Typy taboru'!$F$15,IF($S16&gt;'Typy taboru'!$G$15,IF($S16&gt;'Typy taboru'!$I$15,3,2),1),0)),0)</f>
        <v>0</v>
      </c>
    </row>
    <row r="17" spans="2:93" ht="24.95" customHeight="1" x14ac:dyDescent="0.2">
      <c r="B17" s="94">
        <v>13.05</v>
      </c>
      <c r="C17" s="393" t="s">
        <v>71</v>
      </c>
      <c r="D17" s="390" t="s">
        <v>249</v>
      </c>
      <c r="E17" s="439">
        <v>8</v>
      </c>
      <c r="F17" s="439" t="s">
        <v>23</v>
      </c>
      <c r="G17" s="95">
        <v>29</v>
      </c>
      <c r="H17" s="373">
        <f t="shared" si="0"/>
        <v>3.625</v>
      </c>
      <c r="I17" s="96" t="s">
        <v>182</v>
      </c>
      <c r="J17" s="95">
        <v>15</v>
      </c>
      <c r="K17" s="97">
        <v>13.3</v>
      </c>
      <c r="L17" s="393" t="s">
        <v>71</v>
      </c>
      <c r="M17" s="390" t="s">
        <v>251</v>
      </c>
      <c r="N17" s="439">
        <v>8.6999999999999993</v>
      </c>
      <c r="O17" s="439" t="s">
        <v>23</v>
      </c>
      <c r="P17" s="95">
        <v>15</v>
      </c>
      <c r="Q17" s="373">
        <f t="shared" si="1"/>
        <v>1.7241379310344829</v>
      </c>
      <c r="R17" s="96" t="s">
        <v>285</v>
      </c>
      <c r="S17" s="95">
        <v>10</v>
      </c>
      <c r="T17" s="98">
        <f t="shared" si="2"/>
        <v>44</v>
      </c>
      <c r="U17" s="99">
        <f t="shared" si="3"/>
        <v>2.6347305389221556</v>
      </c>
      <c r="X17" s="100">
        <f t="shared" si="4"/>
        <v>0</v>
      </c>
      <c r="Y17" s="101">
        <f t="shared" si="4"/>
        <v>0</v>
      </c>
      <c r="Z17" s="101">
        <f t="shared" si="4"/>
        <v>0</v>
      </c>
      <c r="AA17" s="102">
        <f t="shared" si="4"/>
        <v>0</v>
      </c>
      <c r="AB17" s="102">
        <f t="shared" si="4"/>
        <v>0</v>
      </c>
      <c r="AC17" s="101">
        <f t="shared" si="4"/>
        <v>0</v>
      </c>
      <c r="AD17" s="101">
        <f t="shared" si="4"/>
        <v>44</v>
      </c>
      <c r="AE17" s="102">
        <f t="shared" si="4"/>
        <v>0</v>
      </c>
      <c r="AF17" s="102">
        <f t="shared" si="4"/>
        <v>0</v>
      </c>
      <c r="AG17" s="101">
        <f t="shared" si="4"/>
        <v>0</v>
      </c>
      <c r="AH17" s="101">
        <f t="shared" si="4"/>
        <v>0</v>
      </c>
      <c r="AI17" s="102">
        <f t="shared" si="4"/>
        <v>0</v>
      </c>
      <c r="AJ17" s="102">
        <f t="shared" si="4"/>
        <v>0</v>
      </c>
      <c r="AK17" s="103">
        <f t="shared" si="5"/>
        <v>0</v>
      </c>
      <c r="AM17" s="104">
        <f t="shared" si="6"/>
        <v>0</v>
      </c>
      <c r="AN17" s="105">
        <f t="shared" si="7"/>
        <v>0</v>
      </c>
      <c r="AO17" s="106">
        <f t="shared" si="8"/>
        <v>44</v>
      </c>
      <c r="AP17" s="105">
        <f t="shared" si="9"/>
        <v>0</v>
      </c>
      <c r="AQ17" s="106">
        <f t="shared" si="10"/>
        <v>0</v>
      </c>
      <c r="AR17" s="105">
        <f t="shared" si="11"/>
        <v>0</v>
      </c>
      <c r="AS17" s="107">
        <f t="shared" si="12"/>
        <v>0</v>
      </c>
      <c r="AV17" s="100">
        <f t="shared" si="13"/>
        <v>0</v>
      </c>
      <c r="AW17" s="101">
        <f t="shared" si="13"/>
        <v>0</v>
      </c>
      <c r="AX17" s="101">
        <f t="shared" si="13"/>
        <v>0</v>
      </c>
      <c r="AY17" s="102">
        <f t="shared" si="13"/>
        <v>0</v>
      </c>
      <c r="AZ17" s="102">
        <f t="shared" si="13"/>
        <v>0</v>
      </c>
      <c r="BA17" s="101">
        <f t="shared" si="13"/>
        <v>0</v>
      </c>
      <c r="BB17" s="101">
        <f t="shared" si="13"/>
        <v>16.7</v>
      </c>
      <c r="BC17" s="102">
        <f t="shared" si="13"/>
        <v>0</v>
      </c>
      <c r="BD17" s="102">
        <f t="shared" si="13"/>
        <v>0</v>
      </c>
      <c r="BE17" s="101">
        <f t="shared" si="13"/>
        <v>0</v>
      </c>
      <c r="BF17" s="101">
        <f t="shared" si="13"/>
        <v>0</v>
      </c>
      <c r="BG17" s="102">
        <f t="shared" si="13"/>
        <v>0</v>
      </c>
      <c r="BH17" s="102">
        <f t="shared" si="13"/>
        <v>0</v>
      </c>
      <c r="BI17" s="103">
        <f t="shared" si="14"/>
        <v>0</v>
      </c>
      <c r="BK17" s="104">
        <f t="shared" si="15"/>
        <v>0</v>
      </c>
      <c r="BL17" s="105">
        <f t="shared" si="16"/>
        <v>0</v>
      </c>
      <c r="BM17" s="106">
        <f t="shared" si="17"/>
        <v>16.7</v>
      </c>
      <c r="BN17" s="105">
        <f t="shared" si="18"/>
        <v>0</v>
      </c>
      <c r="BO17" s="106">
        <f t="shared" si="19"/>
        <v>0</v>
      </c>
      <c r="BP17" s="105">
        <f t="shared" si="20"/>
        <v>0</v>
      </c>
      <c r="BQ17" s="107">
        <f t="shared" si="21"/>
        <v>0</v>
      </c>
      <c r="BS17" s="100">
        <f>IF(T($C17)=T('Typy taboru'!$C$8),IF($J17&gt;0,IF($J17&gt;='Typy taboru'!$F$8,IF($J17&gt;'Typy taboru'!$G$8,IF($J17&gt;'Typy taboru'!$I$8,3,2),1),0)),0)</f>
        <v>0</v>
      </c>
      <c r="BT17" s="232">
        <f>IF(T($L17)=T('Typy taboru'!$C$8),IF($S17&gt;0,IF($S17&gt;='Typy taboru'!$F$8,IF($S17&gt;'Typy taboru'!$G$8,IF($S17&gt;'Typy taboru'!$I$8,3,2),1),0)),0)</f>
        <v>0</v>
      </c>
      <c r="BV17" s="100">
        <f>IF(T($C17)=T('Typy taboru'!$C$9),IF($J17&gt;0,IF($J17&gt;='Typy taboru'!$F$9,IF($J17&gt;'Typy taboru'!$G$9,IF($J17&gt;'Typy taboru'!$I$9,3,2),1),0)),0)</f>
        <v>0</v>
      </c>
      <c r="BW17" s="232">
        <f>IF(T($L17)=T('Typy taboru'!$C$9),IF($S17&gt;0,IF($S17&gt;='Typy taboru'!$F$9,IF($S17&gt;'Typy taboru'!$G$9,IF($S17&gt;'Typy taboru'!$I$9,3,2),1),0)),0)</f>
        <v>0</v>
      </c>
      <c r="BY17" s="100">
        <f>IF(T($C17)=T('Typy taboru'!$C$10),IF($J17&gt;0,IF($J17&gt;='Typy taboru'!$F$10,IF($J17&gt;'Typy taboru'!$G$10,IF($J17&gt;'Typy taboru'!$I$10,3,2),1),0)),0)</f>
        <v>0</v>
      </c>
      <c r="BZ17" s="232">
        <f>IF(T($L17)=T('Typy taboru'!$C$10),IF($S17&gt;0,IF($S17&gt;='Typy taboru'!$F$10,IF($S17&gt;'Typy taboru'!$G$10,IF($S17&gt;'Typy taboru'!$I$10,3,2),1),0)),0)</f>
        <v>0</v>
      </c>
      <c r="CB17" s="100">
        <f>IF(T($C17)=T('Typy taboru'!$C$11),IF($J17&gt;0,IF($J17&gt;='Typy taboru'!$F$11,IF($J17&gt;'Typy taboru'!$G$11,IF($J17&gt;'Typy taboru'!$I$11,3,2),1),0)),0)</f>
        <v>0</v>
      </c>
      <c r="CC17" s="232">
        <f>IF(T($L17)=T('Typy taboru'!$C$11),IF($S17&gt;0,IF($S17&gt;='Typy taboru'!$F$11,IF($S17&gt;'Typy taboru'!$G$11,IF($S17&gt;'Typy taboru'!$I$11,3,2),1),0)),0)</f>
        <v>0</v>
      </c>
      <c r="CE17" s="100">
        <f>IF(T($C17)=T('Typy taboru'!$C$12),IF($J17&gt;0,IF($J17&gt;='Typy taboru'!$F$12,IF($J17&gt;'Typy taboru'!$G$12,IF($J17&gt;'Typy taboru'!$I$12,3,2),1),0)),0)</f>
        <v>0</v>
      </c>
      <c r="CF17" s="232">
        <f>IF(T($L17)=T('Typy taboru'!$C$12),IF($S17&gt;0,IF($S17&gt;='Typy taboru'!$F$12,IF($S17&gt;'Typy taboru'!$G$12,IF($S17&gt;'Typy taboru'!$I$12,3,2),1),0)),0)</f>
        <v>0</v>
      </c>
      <c r="CH17" s="100">
        <f>IF(T($C17)=T('Typy taboru'!$C$13),IF($J17&gt;0,IF($J17&gt;='Typy taboru'!$F$13,IF($J17&gt;'Typy taboru'!$G$13,IF($J17&gt;'Typy taboru'!$I$13,3,2),1),0)),0)</f>
        <v>0</v>
      </c>
      <c r="CI17" s="232">
        <f>IF(T($L17)=T('Typy taboru'!$C$13),IF($S17&gt;0,IF($S17&gt;='Typy taboru'!$F$13,IF($S17&gt;'Typy taboru'!$G$13,IF($S17&gt;'Typy taboru'!$I$13,3,2),1),0)),0)</f>
        <v>0</v>
      </c>
      <c r="CK17" s="100">
        <f>IF(T($C17)=T('Typy taboru'!$C$14),IF($J17&gt;0,IF($J17&gt;='Typy taboru'!$F$14,IF($J17&gt;'Typy taboru'!$G$14,IF($J17&gt;'Typy taboru'!$I$14,3,2),1),0)),0)</f>
        <v>0</v>
      </c>
      <c r="CL17" s="232">
        <f>IF(T($L17)=T('Typy taboru'!$C$14),IF($S17&gt;0,IF($S17&gt;='Typy taboru'!$F$14,IF($S17&gt;'Typy taboru'!$G$14,IF($S17&gt;'Typy taboru'!$I$14,3,2),1),0)),0)</f>
        <v>0</v>
      </c>
      <c r="CN17" s="100">
        <f>IF(T($C17)=T('Typy taboru'!$C$15),IF($J17&gt;0,IF($J17&gt;='Typy taboru'!$F$15,IF($J17&gt;'Typy taboru'!$G$15,IF($J17&gt;'Typy taboru'!$I$15,3,2),1),0)),0)</f>
        <v>0</v>
      </c>
      <c r="CO17" s="232">
        <f>IF(T($L17)=T('Typy taboru'!$C$15),IF($S17&gt;0,IF($S17&gt;='Typy taboru'!$F$15,IF($S17&gt;'Typy taboru'!$G$15,IF($S17&gt;'Typy taboru'!$I$15,3,2),1),0)),0)</f>
        <v>0</v>
      </c>
    </row>
    <row r="18" spans="2:93" ht="24.95" customHeight="1" x14ac:dyDescent="0.2">
      <c r="B18" s="94">
        <v>14.1</v>
      </c>
      <c r="C18" s="393" t="s">
        <v>80</v>
      </c>
      <c r="D18" s="390" t="s">
        <v>177</v>
      </c>
      <c r="E18" s="439">
        <v>11.1</v>
      </c>
      <c r="F18" s="439" t="s">
        <v>23</v>
      </c>
      <c r="G18" s="95">
        <v>15</v>
      </c>
      <c r="H18" s="373">
        <f t="shared" si="0"/>
        <v>1.3513513513513513</v>
      </c>
      <c r="I18" s="96" t="s">
        <v>117</v>
      </c>
      <c r="J18" s="95">
        <v>12</v>
      </c>
      <c r="K18" s="97">
        <v>14.5</v>
      </c>
      <c r="L18" s="393" t="s">
        <v>80</v>
      </c>
      <c r="M18" s="390" t="s">
        <v>279</v>
      </c>
      <c r="N18" s="439">
        <v>9.6999999999999993</v>
      </c>
      <c r="O18" s="439" t="s">
        <v>23</v>
      </c>
      <c r="P18" s="95">
        <v>25</v>
      </c>
      <c r="Q18" s="373">
        <f t="shared" si="1"/>
        <v>2.5773195876288661</v>
      </c>
      <c r="R18" s="96" t="s">
        <v>191</v>
      </c>
      <c r="S18" s="95">
        <v>14</v>
      </c>
      <c r="T18" s="98">
        <f t="shared" si="2"/>
        <v>40</v>
      </c>
      <c r="U18" s="99">
        <f t="shared" si="3"/>
        <v>1.9230769230769234</v>
      </c>
      <c r="X18" s="100">
        <f t="shared" si="4"/>
        <v>0</v>
      </c>
      <c r="Y18" s="101">
        <f t="shared" si="4"/>
        <v>0</v>
      </c>
      <c r="Z18" s="101">
        <f t="shared" si="4"/>
        <v>0</v>
      </c>
      <c r="AA18" s="102">
        <f t="shared" si="4"/>
        <v>0</v>
      </c>
      <c r="AB18" s="102">
        <f t="shared" si="4"/>
        <v>0</v>
      </c>
      <c r="AC18" s="101">
        <f t="shared" si="4"/>
        <v>0</v>
      </c>
      <c r="AD18" s="101">
        <f t="shared" si="4"/>
        <v>0</v>
      </c>
      <c r="AE18" s="102">
        <f t="shared" si="4"/>
        <v>40</v>
      </c>
      <c r="AF18" s="102">
        <f t="shared" si="4"/>
        <v>0</v>
      </c>
      <c r="AG18" s="101">
        <f t="shared" si="4"/>
        <v>0</v>
      </c>
      <c r="AH18" s="101">
        <f t="shared" si="4"/>
        <v>0</v>
      </c>
      <c r="AI18" s="102">
        <f t="shared" si="4"/>
        <v>0</v>
      </c>
      <c r="AJ18" s="102">
        <f t="shared" si="4"/>
        <v>0</v>
      </c>
      <c r="AK18" s="103">
        <f t="shared" si="5"/>
        <v>0</v>
      </c>
      <c r="AM18" s="104">
        <f t="shared" si="6"/>
        <v>0</v>
      </c>
      <c r="AN18" s="105">
        <f t="shared" si="7"/>
        <v>0</v>
      </c>
      <c r="AO18" s="106">
        <f t="shared" si="8"/>
        <v>0</v>
      </c>
      <c r="AP18" s="105">
        <f t="shared" si="9"/>
        <v>40</v>
      </c>
      <c r="AQ18" s="106">
        <f t="shared" si="10"/>
        <v>0</v>
      </c>
      <c r="AR18" s="105">
        <f t="shared" si="11"/>
        <v>0</v>
      </c>
      <c r="AS18" s="107">
        <f t="shared" si="12"/>
        <v>0</v>
      </c>
      <c r="AV18" s="100">
        <f t="shared" si="13"/>
        <v>0</v>
      </c>
      <c r="AW18" s="101">
        <f t="shared" si="13"/>
        <v>0</v>
      </c>
      <c r="AX18" s="101">
        <f t="shared" si="13"/>
        <v>0</v>
      </c>
      <c r="AY18" s="102">
        <f t="shared" si="13"/>
        <v>0</v>
      </c>
      <c r="AZ18" s="102">
        <f t="shared" si="13"/>
        <v>0</v>
      </c>
      <c r="BA18" s="101">
        <f t="shared" si="13"/>
        <v>0</v>
      </c>
      <c r="BB18" s="101">
        <f t="shared" si="13"/>
        <v>0</v>
      </c>
      <c r="BC18" s="102">
        <f t="shared" si="13"/>
        <v>20.799999999999997</v>
      </c>
      <c r="BD18" s="102">
        <f t="shared" si="13"/>
        <v>0</v>
      </c>
      <c r="BE18" s="101">
        <f t="shared" si="13"/>
        <v>0</v>
      </c>
      <c r="BF18" s="101">
        <f t="shared" si="13"/>
        <v>0</v>
      </c>
      <c r="BG18" s="102">
        <f t="shared" si="13"/>
        <v>0</v>
      </c>
      <c r="BH18" s="102">
        <f t="shared" si="13"/>
        <v>0</v>
      </c>
      <c r="BI18" s="103">
        <f t="shared" si="14"/>
        <v>0</v>
      </c>
      <c r="BK18" s="104">
        <f t="shared" si="15"/>
        <v>0</v>
      </c>
      <c r="BL18" s="105">
        <f t="shared" si="16"/>
        <v>0</v>
      </c>
      <c r="BM18" s="106">
        <f t="shared" si="17"/>
        <v>0</v>
      </c>
      <c r="BN18" s="105">
        <f t="shared" si="18"/>
        <v>20.799999999999997</v>
      </c>
      <c r="BO18" s="106">
        <f t="shared" si="19"/>
        <v>0</v>
      </c>
      <c r="BP18" s="105">
        <f t="shared" si="20"/>
        <v>0</v>
      </c>
      <c r="BQ18" s="107">
        <f t="shared" si="21"/>
        <v>0</v>
      </c>
      <c r="BS18" s="100">
        <f>IF(T($C18)=T('Typy taboru'!$C$8),IF($J18&gt;0,IF($J18&gt;='Typy taboru'!$F$8,IF($J18&gt;'Typy taboru'!$G$8,IF($J18&gt;'Typy taboru'!$I$8,3,2),1),0)),0)</f>
        <v>0</v>
      </c>
      <c r="BT18" s="232">
        <f>IF(T($L18)=T('Typy taboru'!$C$8),IF($S18&gt;0,IF($S18&gt;='Typy taboru'!$F$8,IF($S18&gt;'Typy taboru'!$G$8,IF($S18&gt;'Typy taboru'!$I$8,3,2),1),0)),0)</f>
        <v>0</v>
      </c>
      <c r="BV18" s="100">
        <f>IF(T($C18)=T('Typy taboru'!$C$9),IF($J18&gt;0,IF($J18&gt;='Typy taboru'!$F$9,IF($J18&gt;'Typy taboru'!$G$9,IF($J18&gt;'Typy taboru'!$I$9,3,2),1),0)),0)</f>
        <v>0</v>
      </c>
      <c r="BW18" s="232">
        <f>IF(T($L18)=T('Typy taboru'!$C$9),IF($S18&gt;0,IF($S18&gt;='Typy taboru'!$F$9,IF($S18&gt;'Typy taboru'!$G$9,IF($S18&gt;'Typy taboru'!$I$9,3,2),1),0)),0)</f>
        <v>0</v>
      </c>
      <c r="BY18" s="100">
        <f>IF(T($C18)=T('Typy taboru'!$C$10),IF($J18&gt;0,IF($J18&gt;='Typy taboru'!$F$10,IF($J18&gt;'Typy taboru'!$G$10,IF($J18&gt;'Typy taboru'!$I$10,3,2),1),0)),0)</f>
        <v>0</v>
      </c>
      <c r="BZ18" s="232">
        <f>IF(T($L18)=T('Typy taboru'!$C$10),IF($S18&gt;0,IF($S18&gt;='Typy taboru'!$F$10,IF($S18&gt;'Typy taboru'!$G$10,IF($S18&gt;'Typy taboru'!$I$10,3,2),1),0)),0)</f>
        <v>0</v>
      </c>
      <c r="CB18" s="100">
        <f>IF(T($C18)=T('Typy taboru'!$C$11),IF($J18&gt;0,IF($J18&gt;='Typy taboru'!$F$11,IF($J18&gt;'Typy taboru'!$G$11,IF($J18&gt;'Typy taboru'!$I$11,3,2),1),0)),0)</f>
        <v>0</v>
      </c>
      <c r="CC18" s="232">
        <f>IF(T($L18)=T('Typy taboru'!$C$11),IF($S18&gt;0,IF($S18&gt;='Typy taboru'!$F$11,IF($S18&gt;'Typy taboru'!$G$11,IF($S18&gt;'Typy taboru'!$I$11,3,2),1),0)),0)</f>
        <v>0</v>
      </c>
      <c r="CE18" s="100">
        <f>IF(T($C18)=T('Typy taboru'!$C$12),IF($J18&gt;0,IF($J18&gt;='Typy taboru'!$F$12,IF($J18&gt;'Typy taboru'!$G$12,IF($J18&gt;'Typy taboru'!$I$12,3,2),1),0)),0)</f>
        <v>0</v>
      </c>
      <c r="CF18" s="232">
        <f>IF(T($L18)=T('Typy taboru'!$C$12),IF($S18&gt;0,IF($S18&gt;='Typy taboru'!$F$12,IF($S18&gt;'Typy taboru'!$G$12,IF($S18&gt;'Typy taboru'!$I$12,3,2),1),0)),0)</f>
        <v>0</v>
      </c>
      <c r="CH18" s="100">
        <f>IF(T($C18)=T('Typy taboru'!$C$13),IF($J18&gt;0,IF($J18&gt;='Typy taboru'!$F$13,IF($J18&gt;'Typy taboru'!$G$13,IF($J18&gt;'Typy taboru'!$I$13,3,2),1),0)),0)</f>
        <v>0</v>
      </c>
      <c r="CI18" s="232">
        <f>IF(T($L18)=T('Typy taboru'!$C$13),IF($S18&gt;0,IF($S18&gt;='Typy taboru'!$F$13,IF($S18&gt;'Typy taboru'!$G$13,IF($S18&gt;'Typy taboru'!$I$13,3,2),1),0)),0)</f>
        <v>0</v>
      </c>
      <c r="CK18" s="100">
        <f>IF(T($C18)=T('Typy taboru'!$C$14),IF($J18&gt;0,IF($J18&gt;='Typy taboru'!$F$14,IF($J18&gt;'Typy taboru'!$G$14,IF($J18&gt;'Typy taboru'!$I$14,3,2),1),0)),0)</f>
        <v>0</v>
      </c>
      <c r="CL18" s="232">
        <f>IF(T($L18)=T('Typy taboru'!$C$14),IF($S18&gt;0,IF($S18&gt;='Typy taboru'!$F$14,IF($S18&gt;'Typy taboru'!$G$14,IF($S18&gt;'Typy taboru'!$I$14,3,2),1),0)),0)</f>
        <v>0</v>
      </c>
      <c r="CN18" s="100">
        <f>IF(T($C18)=T('Typy taboru'!$C$15),IF($J18&gt;0,IF($J18&gt;='Typy taboru'!$F$15,IF($J18&gt;'Typy taboru'!$G$15,IF($J18&gt;'Typy taboru'!$I$15,3,2),1),0)),0)</f>
        <v>0</v>
      </c>
      <c r="CO18" s="232">
        <f>IF(T($L18)=T('Typy taboru'!$C$15),IF($S18&gt;0,IF($S18&gt;='Typy taboru'!$F$15,IF($S18&gt;'Typy taboru'!$G$15,IF($S18&gt;'Typy taboru'!$I$15,3,2),1),0)),0)</f>
        <v>0</v>
      </c>
    </row>
    <row r="19" spans="2:93" ht="24.95" customHeight="1" x14ac:dyDescent="0.2">
      <c r="B19" s="94">
        <v>15.37</v>
      </c>
      <c r="C19" s="393" t="s">
        <v>80</v>
      </c>
      <c r="D19" s="390" t="s">
        <v>249</v>
      </c>
      <c r="E19" s="439">
        <v>8</v>
      </c>
      <c r="F19" s="439" t="s">
        <v>23</v>
      </c>
      <c r="G19" s="95">
        <v>21</v>
      </c>
      <c r="H19" s="373">
        <f t="shared" si="0"/>
        <v>2.625</v>
      </c>
      <c r="I19" s="96" t="s">
        <v>117</v>
      </c>
      <c r="J19" s="95">
        <v>16</v>
      </c>
      <c r="K19" s="97">
        <v>16.059999999999999</v>
      </c>
      <c r="L19" s="393" t="s">
        <v>80</v>
      </c>
      <c r="M19" s="390" t="s">
        <v>251</v>
      </c>
      <c r="N19" s="439">
        <v>8.6999999999999993</v>
      </c>
      <c r="O19" s="439" t="s">
        <v>23</v>
      </c>
      <c r="P19" s="95">
        <v>9</v>
      </c>
      <c r="Q19" s="373">
        <f t="shared" si="1"/>
        <v>1.0344827586206897</v>
      </c>
      <c r="R19" s="96" t="s">
        <v>166</v>
      </c>
      <c r="S19" s="95">
        <v>6</v>
      </c>
      <c r="T19" s="98">
        <f t="shared" ref="T19:T22" si="42">G19+P19</f>
        <v>30</v>
      </c>
      <c r="U19" s="99">
        <f t="shared" ref="U19:U22" si="43">T19/(N(E19)+N(F19)+N(N19)+N(O19))</f>
        <v>1.7964071856287427</v>
      </c>
      <c r="X19" s="100">
        <f t="shared" si="4"/>
        <v>0</v>
      </c>
      <c r="Y19" s="101">
        <f t="shared" si="4"/>
        <v>0</v>
      </c>
      <c r="Z19" s="101">
        <f t="shared" si="4"/>
        <v>0</v>
      </c>
      <c r="AA19" s="102">
        <f t="shared" si="4"/>
        <v>0</v>
      </c>
      <c r="AB19" s="102">
        <f t="shared" si="4"/>
        <v>0</v>
      </c>
      <c r="AC19" s="101">
        <f t="shared" si="4"/>
        <v>0</v>
      </c>
      <c r="AD19" s="101">
        <f t="shared" si="4"/>
        <v>0</v>
      </c>
      <c r="AE19" s="102">
        <f t="shared" si="4"/>
        <v>0</v>
      </c>
      <c r="AF19" s="102">
        <f t="shared" si="4"/>
        <v>30</v>
      </c>
      <c r="AG19" s="101">
        <f t="shared" si="4"/>
        <v>0</v>
      </c>
      <c r="AH19" s="101">
        <f t="shared" si="4"/>
        <v>0</v>
      </c>
      <c r="AI19" s="102">
        <f t="shared" si="4"/>
        <v>0</v>
      </c>
      <c r="AJ19" s="102">
        <f t="shared" si="4"/>
        <v>0</v>
      </c>
      <c r="AK19" s="103">
        <f t="shared" si="5"/>
        <v>0</v>
      </c>
      <c r="AM19" s="104">
        <f t="shared" ref="AM19:AM22" si="44">Y19+Z19</f>
        <v>0</v>
      </c>
      <c r="AN19" s="105">
        <f t="shared" ref="AN19:AN22" si="45">AA19+AB19</f>
        <v>0</v>
      </c>
      <c r="AO19" s="106">
        <f t="shared" ref="AO19:AO22" si="46">AC19+AD19</f>
        <v>0</v>
      </c>
      <c r="AP19" s="105">
        <f t="shared" ref="AP19:AP22" si="47">AE19+AF19</f>
        <v>30</v>
      </c>
      <c r="AQ19" s="106">
        <f t="shared" ref="AQ19:AQ22" si="48">AG19+AH19</f>
        <v>0</v>
      </c>
      <c r="AR19" s="105">
        <f t="shared" ref="AR19:AR22" si="49">AI19+AJ19</f>
        <v>0</v>
      </c>
      <c r="AS19" s="107">
        <f t="shared" ref="AS19:AS22" si="50">AK19+X19</f>
        <v>0</v>
      </c>
      <c r="AV19" s="100">
        <f t="shared" si="13"/>
        <v>0</v>
      </c>
      <c r="AW19" s="101">
        <f t="shared" si="13"/>
        <v>0</v>
      </c>
      <c r="AX19" s="101">
        <f t="shared" si="13"/>
        <v>0</v>
      </c>
      <c r="AY19" s="102">
        <f t="shared" si="13"/>
        <v>0</v>
      </c>
      <c r="AZ19" s="102">
        <f t="shared" si="13"/>
        <v>0</v>
      </c>
      <c r="BA19" s="101">
        <f t="shared" si="13"/>
        <v>0</v>
      </c>
      <c r="BB19" s="101">
        <f t="shared" si="13"/>
        <v>0</v>
      </c>
      <c r="BC19" s="102">
        <f t="shared" si="13"/>
        <v>0</v>
      </c>
      <c r="BD19" s="102">
        <f t="shared" si="13"/>
        <v>16.7</v>
      </c>
      <c r="BE19" s="101">
        <f t="shared" si="13"/>
        <v>0</v>
      </c>
      <c r="BF19" s="101">
        <f t="shared" si="13"/>
        <v>0</v>
      </c>
      <c r="BG19" s="102">
        <f t="shared" si="13"/>
        <v>0</v>
      </c>
      <c r="BH19" s="102">
        <f t="shared" si="13"/>
        <v>0</v>
      </c>
      <c r="BI19" s="103">
        <f t="shared" si="14"/>
        <v>0</v>
      </c>
      <c r="BK19" s="104">
        <f t="shared" ref="BK19:BK22" si="51">AW19+AX19</f>
        <v>0</v>
      </c>
      <c r="BL19" s="105">
        <f t="shared" ref="BL19:BL22" si="52">AY19+AZ19</f>
        <v>0</v>
      </c>
      <c r="BM19" s="106">
        <f t="shared" ref="BM19:BM22" si="53">BA19+BB19</f>
        <v>0</v>
      </c>
      <c r="BN19" s="105">
        <f t="shared" ref="BN19:BN22" si="54">BC19+BD19</f>
        <v>16.7</v>
      </c>
      <c r="BO19" s="106">
        <f t="shared" ref="BO19:BO22" si="55">BE19+BF19</f>
        <v>0</v>
      </c>
      <c r="BP19" s="105">
        <f t="shared" ref="BP19:BP22" si="56">BG19+BH19</f>
        <v>0</v>
      </c>
      <c r="BQ19" s="107">
        <f t="shared" ref="BQ19:BQ22" si="57">BI19+AV19</f>
        <v>0</v>
      </c>
      <c r="BS19" s="100">
        <f>IF(T($C19)=T('Typy taboru'!$C$8),IF($J19&gt;0,IF($J19&gt;='Typy taboru'!$F$8,IF($J19&gt;'Typy taboru'!$G$8,IF($J19&gt;'Typy taboru'!$I$8,3,2),1),0)),0)</f>
        <v>0</v>
      </c>
      <c r="BT19" s="232">
        <f>IF(T($L19)=T('Typy taboru'!$C$8),IF($S19&gt;0,IF($S19&gt;='Typy taboru'!$F$8,IF($S19&gt;'Typy taboru'!$G$8,IF($S19&gt;'Typy taboru'!$I$8,3,2),1),0)),0)</f>
        <v>0</v>
      </c>
      <c r="BV19" s="100">
        <f>IF(T($C19)=T('Typy taboru'!$C$9),IF($J19&gt;0,IF($J19&gt;='Typy taboru'!$F$9,IF($J19&gt;'Typy taboru'!$G$9,IF($J19&gt;'Typy taboru'!$I$9,3,2),1),0)),0)</f>
        <v>0</v>
      </c>
      <c r="BW19" s="232">
        <f>IF(T($L19)=T('Typy taboru'!$C$9),IF($S19&gt;0,IF($S19&gt;='Typy taboru'!$F$9,IF($S19&gt;'Typy taboru'!$G$9,IF($S19&gt;'Typy taboru'!$I$9,3,2),1),0)),0)</f>
        <v>0</v>
      </c>
      <c r="BY19" s="100">
        <f>IF(T($C19)=T('Typy taboru'!$C$10),IF($J19&gt;0,IF($J19&gt;='Typy taboru'!$F$10,IF($J19&gt;'Typy taboru'!$G$10,IF($J19&gt;'Typy taboru'!$I$10,3,2),1),0)),0)</f>
        <v>0</v>
      </c>
      <c r="BZ19" s="232">
        <f>IF(T($L19)=T('Typy taboru'!$C$10),IF($S19&gt;0,IF($S19&gt;='Typy taboru'!$F$10,IF($S19&gt;'Typy taboru'!$G$10,IF($S19&gt;'Typy taboru'!$I$10,3,2),1),0)),0)</f>
        <v>0</v>
      </c>
      <c r="CB19" s="100">
        <f>IF(T($C19)=T('Typy taboru'!$C$11),IF($J19&gt;0,IF($J19&gt;='Typy taboru'!$F$11,IF($J19&gt;'Typy taboru'!$G$11,IF($J19&gt;'Typy taboru'!$I$11,3,2),1),0)),0)</f>
        <v>0</v>
      </c>
      <c r="CC19" s="232">
        <f>IF(T($L19)=T('Typy taboru'!$C$11),IF($S19&gt;0,IF($S19&gt;='Typy taboru'!$F$11,IF($S19&gt;'Typy taboru'!$G$11,IF($S19&gt;'Typy taboru'!$I$11,3,2),1),0)),0)</f>
        <v>0</v>
      </c>
      <c r="CE19" s="100">
        <f>IF(T($C19)=T('Typy taboru'!$C$12),IF($J19&gt;0,IF($J19&gt;='Typy taboru'!$F$12,IF($J19&gt;'Typy taboru'!$G$12,IF($J19&gt;'Typy taboru'!$I$12,3,2),1),0)),0)</f>
        <v>0</v>
      </c>
      <c r="CF19" s="232">
        <f>IF(T($L19)=T('Typy taboru'!$C$12),IF($S19&gt;0,IF($S19&gt;='Typy taboru'!$F$12,IF($S19&gt;'Typy taboru'!$G$12,IF($S19&gt;'Typy taboru'!$I$12,3,2),1),0)),0)</f>
        <v>0</v>
      </c>
      <c r="CH19" s="100">
        <f>IF(T($C19)=T('Typy taboru'!$C$13),IF($J19&gt;0,IF($J19&gt;='Typy taboru'!$F$13,IF($J19&gt;'Typy taboru'!$G$13,IF($J19&gt;'Typy taboru'!$I$13,3,2),1),0)),0)</f>
        <v>0</v>
      </c>
      <c r="CI19" s="232">
        <f>IF(T($L19)=T('Typy taboru'!$C$13),IF($S19&gt;0,IF($S19&gt;='Typy taboru'!$F$13,IF($S19&gt;'Typy taboru'!$G$13,IF($S19&gt;'Typy taboru'!$I$13,3,2),1),0)),0)</f>
        <v>0</v>
      </c>
      <c r="CK19" s="100">
        <f>IF(T($C19)=T('Typy taboru'!$C$14),IF($J19&gt;0,IF($J19&gt;='Typy taboru'!$F$14,IF($J19&gt;'Typy taboru'!$G$14,IF($J19&gt;'Typy taboru'!$I$14,3,2),1),0)),0)</f>
        <v>0</v>
      </c>
      <c r="CL19" s="232">
        <f>IF(T($L19)=T('Typy taboru'!$C$14),IF($S19&gt;0,IF($S19&gt;='Typy taboru'!$F$14,IF($S19&gt;'Typy taboru'!$G$14,IF($S19&gt;'Typy taboru'!$I$14,3,2),1),0)),0)</f>
        <v>0</v>
      </c>
      <c r="CN19" s="100">
        <f>IF(T($C19)=T('Typy taboru'!$C$15),IF($J19&gt;0,IF($J19&gt;='Typy taboru'!$F$15,IF($J19&gt;'Typy taboru'!$G$15,IF($J19&gt;'Typy taboru'!$I$15,3,2),1),0)),0)</f>
        <v>0</v>
      </c>
      <c r="CO19" s="232">
        <f>IF(T($L19)=T('Typy taboru'!$C$15),IF($S19&gt;0,IF($S19&gt;='Typy taboru'!$F$15,IF($S19&gt;'Typy taboru'!$G$15,IF($S19&gt;'Typy taboru'!$I$15,3,2),1),0)),0)</f>
        <v>0</v>
      </c>
    </row>
    <row r="20" spans="2:93" s="366" customFormat="1" ht="24.95" customHeight="1" x14ac:dyDescent="0.2">
      <c r="B20" s="371">
        <v>16.329999999999998</v>
      </c>
      <c r="C20" s="393" t="s">
        <v>80</v>
      </c>
      <c r="D20" s="390" t="s">
        <v>249</v>
      </c>
      <c r="E20" s="439">
        <v>8</v>
      </c>
      <c r="F20" s="439" t="s">
        <v>23</v>
      </c>
      <c r="G20" s="372">
        <v>13</v>
      </c>
      <c r="H20" s="373">
        <f t="shared" ref="H20" si="58">G20/(N(E20)+N(F20))</f>
        <v>1.625</v>
      </c>
      <c r="I20" s="96" t="s">
        <v>115</v>
      </c>
      <c r="J20" s="372">
        <v>9</v>
      </c>
      <c r="K20" s="374">
        <v>17.02</v>
      </c>
      <c r="L20" s="393" t="s">
        <v>80</v>
      </c>
      <c r="M20" s="390" t="s">
        <v>251</v>
      </c>
      <c r="N20" s="439">
        <v>8.6999999999999993</v>
      </c>
      <c r="O20" s="439" t="s">
        <v>23</v>
      </c>
      <c r="P20" s="372">
        <v>9</v>
      </c>
      <c r="Q20" s="373">
        <f t="shared" ref="Q20" si="59">P20/(N(N20)+N(O20))</f>
        <v>1.0344827586206897</v>
      </c>
      <c r="R20" s="96" t="s">
        <v>165</v>
      </c>
      <c r="S20" s="372">
        <v>6</v>
      </c>
      <c r="T20" s="375">
        <f t="shared" ref="T20" si="60">G20+P20</f>
        <v>22</v>
      </c>
      <c r="U20" s="376">
        <f t="shared" ref="U20" si="61">T20/(N(E20)+N(F20)+N(N20)+N(O20))</f>
        <v>1.3173652694610778</v>
      </c>
      <c r="X20" s="377">
        <f t="shared" si="4"/>
        <v>0</v>
      </c>
      <c r="Y20" s="378">
        <f t="shared" si="4"/>
        <v>0</v>
      </c>
      <c r="Z20" s="378">
        <f t="shared" si="4"/>
        <v>0</v>
      </c>
      <c r="AA20" s="379">
        <f t="shared" si="4"/>
        <v>0</v>
      </c>
      <c r="AB20" s="379">
        <f t="shared" si="4"/>
        <v>0</v>
      </c>
      <c r="AC20" s="378">
        <f t="shared" si="4"/>
        <v>0</v>
      </c>
      <c r="AD20" s="378">
        <f t="shared" si="4"/>
        <v>0</v>
      </c>
      <c r="AE20" s="379">
        <f t="shared" si="4"/>
        <v>0</v>
      </c>
      <c r="AF20" s="379">
        <f t="shared" si="4"/>
        <v>13</v>
      </c>
      <c r="AG20" s="378">
        <f t="shared" si="4"/>
        <v>9</v>
      </c>
      <c r="AH20" s="378">
        <f t="shared" si="4"/>
        <v>0</v>
      </c>
      <c r="AI20" s="379">
        <f t="shared" si="4"/>
        <v>0</v>
      </c>
      <c r="AJ20" s="379">
        <f t="shared" si="4"/>
        <v>0</v>
      </c>
      <c r="AK20" s="380">
        <f t="shared" si="5"/>
        <v>0</v>
      </c>
      <c r="AM20" s="381">
        <f t="shared" ref="AM20" si="62">Y20+Z20</f>
        <v>0</v>
      </c>
      <c r="AN20" s="382">
        <f t="shared" ref="AN20" si="63">AA20+AB20</f>
        <v>0</v>
      </c>
      <c r="AO20" s="383">
        <f t="shared" ref="AO20" si="64">AC20+AD20</f>
        <v>0</v>
      </c>
      <c r="AP20" s="382">
        <f t="shared" ref="AP20" si="65">AE20+AF20</f>
        <v>13</v>
      </c>
      <c r="AQ20" s="383">
        <f t="shared" ref="AQ20" si="66">AG20+AH20</f>
        <v>9</v>
      </c>
      <c r="AR20" s="382">
        <f t="shared" ref="AR20" si="67">AI20+AJ20</f>
        <v>0</v>
      </c>
      <c r="AS20" s="384">
        <f t="shared" ref="AS20" si="68">AK20+X20</f>
        <v>0</v>
      </c>
      <c r="AV20" s="377">
        <f t="shared" si="13"/>
        <v>0</v>
      </c>
      <c r="AW20" s="378">
        <f t="shared" si="13"/>
        <v>0</v>
      </c>
      <c r="AX20" s="378">
        <f t="shared" si="13"/>
        <v>0</v>
      </c>
      <c r="AY20" s="379">
        <f t="shared" si="13"/>
        <v>0</v>
      </c>
      <c r="AZ20" s="379">
        <f t="shared" si="13"/>
        <v>0</v>
      </c>
      <c r="BA20" s="378">
        <f t="shared" si="13"/>
        <v>0</v>
      </c>
      <c r="BB20" s="378">
        <f t="shared" si="13"/>
        <v>0</v>
      </c>
      <c r="BC20" s="379">
        <f t="shared" si="13"/>
        <v>0</v>
      </c>
      <c r="BD20" s="379">
        <f t="shared" si="13"/>
        <v>8</v>
      </c>
      <c r="BE20" s="378">
        <f t="shared" si="13"/>
        <v>8.6999999999999993</v>
      </c>
      <c r="BF20" s="378">
        <f t="shared" si="13"/>
        <v>0</v>
      </c>
      <c r="BG20" s="379">
        <f t="shared" si="13"/>
        <v>0</v>
      </c>
      <c r="BH20" s="379">
        <f t="shared" si="13"/>
        <v>0</v>
      </c>
      <c r="BI20" s="380">
        <f t="shared" si="14"/>
        <v>0</v>
      </c>
      <c r="BK20" s="381">
        <f t="shared" ref="BK20" si="69">AW20+AX20</f>
        <v>0</v>
      </c>
      <c r="BL20" s="382">
        <f t="shared" ref="BL20" si="70">AY20+AZ20</f>
        <v>0</v>
      </c>
      <c r="BM20" s="383">
        <f t="shared" ref="BM20" si="71">BA20+BB20</f>
        <v>0</v>
      </c>
      <c r="BN20" s="382">
        <f t="shared" ref="BN20" si="72">BC20+BD20</f>
        <v>8</v>
      </c>
      <c r="BO20" s="383">
        <f t="shared" ref="BO20" si="73">BE20+BF20</f>
        <v>8.6999999999999993</v>
      </c>
      <c r="BP20" s="382">
        <f t="shared" ref="BP20" si="74">BG20+BH20</f>
        <v>0</v>
      </c>
      <c r="BQ20" s="384">
        <f t="shared" ref="BQ20" si="75">BI20+AV20</f>
        <v>0</v>
      </c>
      <c r="BS20" s="377">
        <f>IF(T($C20)=T('Typy taboru'!$C$8),IF($J20&gt;0,IF($J20&gt;='Typy taboru'!$F$8,IF($J20&gt;'Typy taboru'!$G$8,IF($J20&gt;'Typy taboru'!$I$8,3,2),1),0)),0)</f>
        <v>0</v>
      </c>
      <c r="BT20" s="388">
        <f>IF(T($L20)=T('Typy taboru'!$C$8),IF($S20&gt;0,IF($S20&gt;='Typy taboru'!$F$8,IF($S20&gt;'Typy taboru'!$G$8,IF($S20&gt;'Typy taboru'!$I$8,3,2),1),0)),0)</f>
        <v>0</v>
      </c>
      <c r="BV20" s="377">
        <f>IF(T($C20)=T('Typy taboru'!$C$9),IF($J20&gt;0,IF($J20&gt;='Typy taboru'!$F$9,IF($J20&gt;'Typy taboru'!$G$9,IF($J20&gt;'Typy taboru'!$I$9,3,2),1),0)),0)</f>
        <v>0</v>
      </c>
      <c r="BW20" s="388">
        <f>IF(T($L20)=T('Typy taboru'!$C$9),IF($S20&gt;0,IF($S20&gt;='Typy taboru'!$F$9,IF($S20&gt;'Typy taboru'!$G$9,IF($S20&gt;'Typy taboru'!$I$9,3,2),1),0)),0)</f>
        <v>0</v>
      </c>
      <c r="BY20" s="377">
        <f>IF(T($C20)=T('Typy taboru'!$C$10),IF($J20&gt;0,IF($J20&gt;='Typy taboru'!$F$10,IF($J20&gt;'Typy taboru'!$G$10,IF($J20&gt;'Typy taboru'!$I$10,3,2),1),0)),0)</f>
        <v>0</v>
      </c>
      <c r="BZ20" s="388">
        <f>IF(T($L20)=T('Typy taboru'!$C$10),IF($S20&gt;0,IF($S20&gt;='Typy taboru'!$F$10,IF($S20&gt;'Typy taboru'!$G$10,IF($S20&gt;'Typy taboru'!$I$10,3,2),1),0)),0)</f>
        <v>0</v>
      </c>
      <c r="CB20" s="377">
        <f>IF(T($C20)=T('Typy taboru'!$C$11),IF($J20&gt;0,IF($J20&gt;='Typy taboru'!$F$11,IF($J20&gt;'Typy taboru'!$G$11,IF($J20&gt;'Typy taboru'!$I$11,3,2),1),0)),0)</f>
        <v>0</v>
      </c>
      <c r="CC20" s="388">
        <f>IF(T($L20)=T('Typy taboru'!$C$11),IF($S20&gt;0,IF($S20&gt;='Typy taboru'!$F$11,IF($S20&gt;'Typy taboru'!$G$11,IF($S20&gt;'Typy taboru'!$I$11,3,2),1),0)),0)</f>
        <v>0</v>
      </c>
      <c r="CE20" s="377">
        <f>IF(T($C20)=T('Typy taboru'!$C$12),IF($J20&gt;0,IF($J20&gt;='Typy taboru'!$F$12,IF($J20&gt;'Typy taboru'!$G$12,IF($J20&gt;'Typy taboru'!$I$12,3,2),1),0)),0)</f>
        <v>0</v>
      </c>
      <c r="CF20" s="388">
        <f>IF(T($L20)=T('Typy taboru'!$C$12),IF($S20&gt;0,IF($S20&gt;='Typy taboru'!$F$12,IF($S20&gt;'Typy taboru'!$G$12,IF($S20&gt;'Typy taboru'!$I$12,3,2),1),0)),0)</f>
        <v>0</v>
      </c>
      <c r="CH20" s="377">
        <f>IF(T($C20)=T('Typy taboru'!$C$13),IF($J20&gt;0,IF($J20&gt;='Typy taboru'!$F$13,IF($J20&gt;'Typy taboru'!$G$13,IF($J20&gt;'Typy taboru'!$I$13,3,2),1),0)),0)</f>
        <v>0</v>
      </c>
      <c r="CI20" s="388">
        <f>IF(T($L20)=T('Typy taboru'!$C$13),IF($S20&gt;0,IF($S20&gt;='Typy taboru'!$F$13,IF($S20&gt;'Typy taboru'!$G$13,IF($S20&gt;'Typy taboru'!$I$13,3,2),1),0)),0)</f>
        <v>0</v>
      </c>
      <c r="CK20" s="377">
        <f>IF(T($C20)=T('Typy taboru'!$C$14),IF($J20&gt;0,IF($J20&gt;='Typy taboru'!$F$14,IF($J20&gt;'Typy taboru'!$G$14,IF($J20&gt;'Typy taboru'!$I$14,3,2),1),0)),0)</f>
        <v>0</v>
      </c>
      <c r="CL20" s="388">
        <f>IF(T($L20)=T('Typy taboru'!$C$14),IF($S20&gt;0,IF($S20&gt;='Typy taboru'!$F$14,IF($S20&gt;'Typy taboru'!$G$14,IF($S20&gt;'Typy taboru'!$I$14,3,2),1),0)),0)</f>
        <v>0</v>
      </c>
      <c r="CN20" s="377">
        <f>IF(T($C20)=T('Typy taboru'!$C$15),IF($J20&gt;0,IF($J20&gt;='Typy taboru'!$F$15,IF($J20&gt;'Typy taboru'!$G$15,IF($J20&gt;'Typy taboru'!$I$15,3,2),1),0)),0)</f>
        <v>0</v>
      </c>
      <c r="CO20" s="388">
        <f>IF(T($L20)=T('Typy taboru'!$C$15),IF($S20&gt;0,IF($S20&gt;='Typy taboru'!$F$15,IF($S20&gt;'Typy taboru'!$G$15,IF($S20&gt;'Typy taboru'!$I$15,3,2),1),0)),0)</f>
        <v>0</v>
      </c>
    </row>
    <row r="21" spans="2:93" ht="24.95" customHeight="1" x14ac:dyDescent="0.2">
      <c r="B21" s="94">
        <v>17.32</v>
      </c>
      <c r="C21" s="393" t="s">
        <v>80</v>
      </c>
      <c r="D21" s="390" t="s">
        <v>275</v>
      </c>
      <c r="E21" s="439">
        <v>8.8000000000000007</v>
      </c>
      <c r="F21" s="439" t="s">
        <v>23</v>
      </c>
      <c r="G21" s="95">
        <v>13</v>
      </c>
      <c r="H21" s="373">
        <f t="shared" si="0"/>
        <v>1.4772727272727271</v>
      </c>
      <c r="I21" s="96" t="s">
        <v>150</v>
      </c>
      <c r="J21" s="95">
        <v>10</v>
      </c>
      <c r="K21" s="97">
        <v>18.149999999999999</v>
      </c>
      <c r="L21" s="393" t="s">
        <v>80</v>
      </c>
      <c r="M21" s="390" t="s">
        <v>279</v>
      </c>
      <c r="N21" s="439">
        <v>9.6999999999999993</v>
      </c>
      <c r="O21" s="439" t="s">
        <v>23</v>
      </c>
      <c r="P21" s="95">
        <v>24</v>
      </c>
      <c r="Q21" s="373">
        <f t="shared" si="1"/>
        <v>2.4742268041237114</v>
      </c>
      <c r="R21" s="96" t="s">
        <v>190</v>
      </c>
      <c r="S21" s="95">
        <v>21</v>
      </c>
      <c r="T21" s="98">
        <f t="shared" si="42"/>
        <v>37</v>
      </c>
      <c r="U21" s="99">
        <f t="shared" si="43"/>
        <v>2</v>
      </c>
      <c r="X21" s="100">
        <f t="shared" si="4"/>
        <v>0</v>
      </c>
      <c r="Y21" s="101">
        <f t="shared" si="4"/>
        <v>0</v>
      </c>
      <c r="Z21" s="101">
        <f t="shared" si="4"/>
        <v>0</v>
      </c>
      <c r="AA21" s="102">
        <f t="shared" si="4"/>
        <v>0</v>
      </c>
      <c r="AB21" s="102">
        <f t="shared" si="4"/>
        <v>0</v>
      </c>
      <c r="AC21" s="101">
        <f t="shared" si="4"/>
        <v>0</v>
      </c>
      <c r="AD21" s="101">
        <f t="shared" si="4"/>
        <v>0</v>
      </c>
      <c r="AE21" s="102">
        <f t="shared" si="4"/>
        <v>0</v>
      </c>
      <c r="AF21" s="102">
        <f t="shared" si="4"/>
        <v>0</v>
      </c>
      <c r="AG21" s="101">
        <f t="shared" si="4"/>
        <v>37</v>
      </c>
      <c r="AH21" s="101">
        <f t="shared" si="4"/>
        <v>0</v>
      </c>
      <c r="AI21" s="102">
        <f t="shared" si="4"/>
        <v>0</v>
      </c>
      <c r="AJ21" s="102">
        <f t="shared" si="4"/>
        <v>0</v>
      </c>
      <c r="AK21" s="103">
        <f t="shared" si="5"/>
        <v>0</v>
      </c>
      <c r="AM21" s="104">
        <f t="shared" si="44"/>
        <v>0</v>
      </c>
      <c r="AN21" s="105">
        <f t="shared" si="45"/>
        <v>0</v>
      </c>
      <c r="AO21" s="106">
        <f t="shared" si="46"/>
        <v>0</v>
      </c>
      <c r="AP21" s="105">
        <f t="shared" si="47"/>
        <v>0</v>
      </c>
      <c r="AQ21" s="106">
        <f t="shared" si="48"/>
        <v>37</v>
      </c>
      <c r="AR21" s="105">
        <f t="shared" si="49"/>
        <v>0</v>
      </c>
      <c r="AS21" s="107">
        <f t="shared" si="50"/>
        <v>0</v>
      </c>
      <c r="AV21" s="100">
        <f t="shared" si="13"/>
        <v>0</v>
      </c>
      <c r="AW21" s="101">
        <f t="shared" si="13"/>
        <v>0</v>
      </c>
      <c r="AX21" s="101">
        <f t="shared" si="13"/>
        <v>0</v>
      </c>
      <c r="AY21" s="102">
        <f t="shared" si="13"/>
        <v>0</v>
      </c>
      <c r="AZ21" s="102">
        <f t="shared" si="13"/>
        <v>0</v>
      </c>
      <c r="BA21" s="101">
        <f t="shared" si="13"/>
        <v>0</v>
      </c>
      <c r="BB21" s="101">
        <f t="shared" si="13"/>
        <v>0</v>
      </c>
      <c r="BC21" s="102">
        <f t="shared" si="13"/>
        <v>0</v>
      </c>
      <c r="BD21" s="102">
        <f t="shared" si="13"/>
        <v>0</v>
      </c>
      <c r="BE21" s="101">
        <f t="shared" si="13"/>
        <v>18.5</v>
      </c>
      <c r="BF21" s="101">
        <f t="shared" si="13"/>
        <v>0</v>
      </c>
      <c r="BG21" s="102">
        <f t="shared" si="13"/>
        <v>0</v>
      </c>
      <c r="BH21" s="102">
        <f t="shared" si="13"/>
        <v>0</v>
      </c>
      <c r="BI21" s="103">
        <f t="shared" si="14"/>
        <v>0</v>
      </c>
      <c r="BK21" s="104">
        <f t="shared" si="51"/>
        <v>0</v>
      </c>
      <c r="BL21" s="105">
        <f t="shared" si="52"/>
        <v>0</v>
      </c>
      <c r="BM21" s="106">
        <f t="shared" si="53"/>
        <v>0</v>
      </c>
      <c r="BN21" s="105">
        <f t="shared" si="54"/>
        <v>0</v>
      </c>
      <c r="BO21" s="106">
        <f t="shared" si="55"/>
        <v>18.5</v>
      </c>
      <c r="BP21" s="105">
        <f t="shared" si="56"/>
        <v>0</v>
      </c>
      <c r="BQ21" s="107">
        <f t="shared" si="57"/>
        <v>0</v>
      </c>
      <c r="BS21" s="100">
        <f>IF(T($C21)=T('Typy taboru'!$C$8),IF($J21&gt;0,IF($J21&gt;='Typy taboru'!$F$8,IF($J21&gt;'Typy taboru'!$G$8,IF($J21&gt;'Typy taboru'!$I$8,3,2),1),0)),0)</f>
        <v>0</v>
      </c>
      <c r="BT21" s="232">
        <f>IF(T($L21)=T('Typy taboru'!$C$8),IF($S21&gt;0,IF($S21&gt;='Typy taboru'!$F$8,IF($S21&gt;'Typy taboru'!$G$8,IF($S21&gt;'Typy taboru'!$I$8,3,2),1),0)),0)</f>
        <v>0</v>
      </c>
      <c r="BV21" s="100">
        <f>IF(T($C21)=T('Typy taboru'!$C$9),IF($J21&gt;0,IF($J21&gt;='Typy taboru'!$F$9,IF($J21&gt;'Typy taboru'!$G$9,IF($J21&gt;'Typy taboru'!$I$9,3,2),1),0)),0)</f>
        <v>0</v>
      </c>
      <c r="BW21" s="232">
        <f>IF(T($L21)=T('Typy taboru'!$C$9),IF($S21&gt;0,IF($S21&gt;='Typy taboru'!$F$9,IF($S21&gt;'Typy taboru'!$G$9,IF($S21&gt;'Typy taboru'!$I$9,3,2),1),0)),0)</f>
        <v>0</v>
      </c>
      <c r="BY21" s="100">
        <f>IF(T($C21)=T('Typy taboru'!$C$10),IF($J21&gt;0,IF($J21&gt;='Typy taboru'!$F$10,IF($J21&gt;'Typy taboru'!$G$10,IF($J21&gt;'Typy taboru'!$I$10,3,2),1),0)),0)</f>
        <v>0</v>
      </c>
      <c r="BZ21" s="232">
        <f>IF(T($L21)=T('Typy taboru'!$C$10),IF($S21&gt;0,IF($S21&gt;='Typy taboru'!$F$10,IF($S21&gt;'Typy taboru'!$G$10,IF($S21&gt;'Typy taboru'!$I$10,3,2),1),0)),0)</f>
        <v>0</v>
      </c>
      <c r="CB21" s="100">
        <f>IF(T($C21)=T('Typy taboru'!$C$11),IF($J21&gt;0,IF($J21&gt;='Typy taboru'!$F$11,IF($J21&gt;'Typy taboru'!$G$11,IF($J21&gt;'Typy taboru'!$I$11,3,2),1),0)),0)</f>
        <v>0</v>
      </c>
      <c r="CC21" s="232">
        <f>IF(T($L21)=T('Typy taboru'!$C$11),IF($S21&gt;0,IF($S21&gt;='Typy taboru'!$F$11,IF($S21&gt;'Typy taboru'!$G$11,IF($S21&gt;'Typy taboru'!$I$11,3,2),1),0)),0)</f>
        <v>0</v>
      </c>
      <c r="CE21" s="100">
        <f>IF(T($C21)=T('Typy taboru'!$C$12),IF($J21&gt;0,IF($J21&gt;='Typy taboru'!$F$12,IF($J21&gt;'Typy taboru'!$G$12,IF($J21&gt;'Typy taboru'!$I$12,3,2),1),0)),0)</f>
        <v>0</v>
      </c>
      <c r="CF21" s="232">
        <f>IF(T($L21)=T('Typy taboru'!$C$12),IF($S21&gt;0,IF($S21&gt;='Typy taboru'!$F$12,IF($S21&gt;'Typy taboru'!$G$12,IF($S21&gt;'Typy taboru'!$I$12,3,2),1),0)),0)</f>
        <v>0</v>
      </c>
      <c r="CH21" s="100">
        <f>IF(T($C21)=T('Typy taboru'!$C$13),IF($J21&gt;0,IF($J21&gt;='Typy taboru'!$F$13,IF($J21&gt;'Typy taboru'!$G$13,IF($J21&gt;'Typy taboru'!$I$13,3,2),1),0)),0)</f>
        <v>0</v>
      </c>
      <c r="CI21" s="232">
        <f>IF(T($L21)=T('Typy taboru'!$C$13),IF($S21&gt;0,IF($S21&gt;='Typy taboru'!$F$13,IF($S21&gt;'Typy taboru'!$G$13,IF($S21&gt;'Typy taboru'!$I$13,3,2),1),0)),0)</f>
        <v>0</v>
      </c>
      <c r="CK21" s="100">
        <f>IF(T($C21)=T('Typy taboru'!$C$14),IF($J21&gt;0,IF($J21&gt;='Typy taboru'!$F$14,IF($J21&gt;'Typy taboru'!$G$14,IF($J21&gt;'Typy taboru'!$I$14,3,2),1),0)),0)</f>
        <v>0</v>
      </c>
      <c r="CL21" s="232">
        <f>IF(T($L21)=T('Typy taboru'!$C$14),IF($S21&gt;0,IF($S21&gt;='Typy taboru'!$F$14,IF($S21&gt;'Typy taboru'!$G$14,IF($S21&gt;'Typy taboru'!$I$14,3,2),1),0)),0)</f>
        <v>0</v>
      </c>
      <c r="CN21" s="100">
        <f>IF(T($C21)=T('Typy taboru'!$C$15),IF($J21&gt;0,IF($J21&gt;='Typy taboru'!$F$15,IF($J21&gt;'Typy taboru'!$G$15,IF($J21&gt;'Typy taboru'!$I$15,3,2),1),0)),0)</f>
        <v>0</v>
      </c>
      <c r="CO21" s="232">
        <f>IF(T($L21)=T('Typy taboru'!$C$15),IF($S21&gt;0,IF($S21&gt;='Typy taboru'!$F$15,IF($S21&gt;'Typy taboru'!$G$15,IF($S21&gt;'Typy taboru'!$I$15,3,2),1),0)),0)</f>
        <v>0</v>
      </c>
    </row>
    <row r="22" spans="2:93" ht="24.95" customHeight="1" x14ac:dyDescent="0.2">
      <c r="B22" s="94">
        <v>18.5</v>
      </c>
      <c r="C22" s="393" t="s">
        <v>80</v>
      </c>
      <c r="D22" s="390" t="s">
        <v>249</v>
      </c>
      <c r="E22" s="439">
        <v>8</v>
      </c>
      <c r="F22" s="439" t="s">
        <v>23</v>
      </c>
      <c r="G22" s="95">
        <v>8</v>
      </c>
      <c r="H22" s="373">
        <f t="shared" si="0"/>
        <v>1</v>
      </c>
      <c r="I22" s="96" t="s">
        <v>150</v>
      </c>
      <c r="J22" s="95">
        <v>6</v>
      </c>
      <c r="K22" s="97">
        <v>19.149999999999999</v>
      </c>
      <c r="L22" s="393" t="s">
        <v>80</v>
      </c>
      <c r="M22" s="390" t="s">
        <v>251</v>
      </c>
      <c r="N22" s="439">
        <v>8.6999999999999993</v>
      </c>
      <c r="O22" s="439" t="s">
        <v>23</v>
      </c>
      <c r="P22" s="95">
        <v>5</v>
      </c>
      <c r="Q22" s="373">
        <f t="shared" si="1"/>
        <v>0.57471264367816099</v>
      </c>
      <c r="R22" s="96" t="s">
        <v>191</v>
      </c>
      <c r="S22" s="95">
        <v>5</v>
      </c>
      <c r="T22" s="98">
        <f t="shared" si="42"/>
        <v>13</v>
      </c>
      <c r="U22" s="99">
        <f t="shared" si="43"/>
        <v>0.77844311377245512</v>
      </c>
      <c r="X22" s="100">
        <f t="shared" si="4"/>
        <v>0</v>
      </c>
      <c r="Y22" s="101">
        <f t="shared" si="4"/>
        <v>0</v>
      </c>
      <c r="Z22" s="101">
        <f t="shared" si="4"/>
        <v>0</v>
      </c>
      <c r="AA22" s="102">
        <f t="shared" si="4"/>
        <v>0</v>
      </c>
      <c r="AB22" s="102">
        <f t="shared" si="4"/>
        <v>0</v>
      </c>
      <c r="AC22" s="101">
        <f t="shared" si="4"/>
        <v>0</v>
      </c>
      <c r="AD22" s="101">
        <f t="shared" si="4"/>
        <v>0</v>
      </c>
      <c r="AE22" s="102">
        <f t="shared" si="4"/>
        <v>0</v>
      </c>
      <c r="AF22" s="102">
        <f t="shared" si="4"/>
        <v>0</v>
      </c>
      <c r="AG22" s="101">
        <f t="shared" si="4"/>
        <v>0</v>
      </c>
      <c r="AH22" s="101">
        <f t="shared" si="4"/>
        <v>13</v>
      </c>
      <c r="AI22" s="102">
        <f t="shared" si="4"/>
        <v>0</v>
      </c>
      <c r="AJ22" s="102">
        <f t="shared" si="4"/>
        <v>0</v>
      </c>
      <c r="AK22" s="103">
        <f t="shared" si="5"/>
        <v>0</v>
      </c>
      <c r="AM22" s="104">
        <f t="shared" si="44"/>
        <v>0</v>
      </c>
      <c r="AN22" s="105">
        <f t="shared" si="45"/>
        <v>0</v>
      </c>
      <c r="AO22" s="106">
        <f t="shared" si="46"/>
        <v>0</v>
      </c>
      <c r="AP22" s="105">
        <f t="shared" si="47"/>
        <v>0</v>
      </c>
      <c r="AQ22" s="106">
        <f t="shared" si="48"/>
        <v>13</v>
      </c>
      <c r="AR22" s="105">
        <f t="shared" si="49"/>
        <v>0</v>
      </c>
      <c r="AS22" s="107">
        <f t="shared" si="50"/>
        <v>0</v>
      </c>
      <c r="AV22" s="100">
        <f t="shared" si="13"/>
        <v>0</v>
      </c>
      <c r="AW22" s="101">
        <f t="shared" si="13"/>
        <v>0</v>
      </c>
      <c r="AX22" s="101">
        <f t="shared" si="13"/>
        <v>0</v>
      </c>
      <c r="AY22" s="102">
        <f t="shared" si="13"/>
        <v>0</v>
      </c>
      <c r="AZ22" s="102">
        <f t="shared" si="13"/>
        <v>0</v>
      </c>
      <c r="BA22" s="101">
        <f t="shared" si="13"/>
        <v>0</v>
      </c>
      <c r="BB22" s="101">
        <f t="shared" si="13"/>
        <v>0</v>
      </c>
      <c r="BC22" s="102">
        <f t="shared" si="13"/>
        <v>0</v>
      </c>
      <c r="BD22" s="102">
        <f t="shared" si="13"/>
        <v>0</v>
      </c>
      <c r="BE22" s="101">
        <f t="shared" si="13"/>
        <v>0</v>
      </c>
      <c r="BF22" s="101">
        <f t="shared" si="13"/>
        <v>16.7</v>
      </c>
      <c r="BG22" s="102">
        <f t="shared" si="13"/>
        <v>0</v>
      </c>
      <c r="BH22" s="102">
        <f t="shared" si="13"/>
        <v>0</v>
      </c>
      <c r="BI22" s="103">
        <f t="shared" si="14"/>
        <v>0</v>
      </c>
      <c r="BK22" s="104">
        <f t="shared" si="51"/>
        <v>0</v>
      </c>
      <c r="BL22" s="105">
        <f t="shared" si="52"/>
        <v>0</v>
      </c>
      <c r="BM22" s="106">
        <f t="shared" si="53"/>
        <v>0</v>
      </c>
      <c r="BN22" s="105">
        <f t="shared" si="54"/>
        <v>0</v>
      </c>
      <c r="BO22" s="106">
        <f t="shared" si="55"/>
        <v>16.7</v>
      </c>
      <c r="BP22" s="105">
        <f t="shared" si="56"/>
        <v>0</v>
      </c>
      <c r="BQ22" s="107">
        <f t="shared" si="57"/>
        <v>0</v>
      </c>
      <c r="BS22" s="100">
        <f>IF(T($C22)=T('Typy taboru'!$C$8),IF($J22&gt;0,IF($J22&gt;='Typy taboru'!$F$8,IF($J22&gt;'Typy taboru'!$G$8,IF($J22&gt;'Typy taboru'!$I$8,3,2),1),0)),0)</f>
        <v>0</v>
      </c>
      <c r="BT22" s="232">
        <f>IF(T($L22)=T('Typy taboru'!$C$8),IF($S22&gt;0,IF($S22&gt;='Typy taboru'!$F$8,IF($S22&gt;'Typy taboru'!$G$8,IF($S22&gt;'Typy taboru'!$I$8,3,2),1),0)),0)</f>
        <v>0</v>
      </c>
      <c r="BV22" s="100">
        <f>IF(T($C22)=T('Typy taboru'!$C$9),IF($J22&gt;0,IF($J22&gt;='Typy taboru'!$F$9,IF($J22&gt;'Typy taboru'!$G$9,IF($J22&gt;'Typy taboru'!$I$9,3,2),1),0)),0)</f>
        <v>0</v>
      </c>
      <c r="BW22" s="232">
        <f>IF(T($L22)=T('Typy taboru'!$C$9),IF($S22&gt;0,IF($S22&gt;='Typy taboru'!$F$9,IF($S22&gt;'Typy taboru'!$G$9,IF($S22&gt;'Typy taboru'!$I$9,3,2),1),0)),0)</f>
        <v>0</v>
      </c>
      <c r="BY22" s="100">
        <f>IF(T($C22)=T('Typy taboru'!$C$10),IF($J22&gt;0,IF($J22&gt;='Typy taboru'!$F$10,IF($J22&gt;'Typy taboru'!$G$10,IF($J22&gt;'Typy taboru'!$I$10,3,2),1),0)),0)</f>
        <v>0</v>
      </c>
      <c r="BZ22" s="232">
        <f>IF(T($L22)=T('Typy taboru'!$C$10),IF($S22&gt;0,IF($S22&gt;='Typy taboru'!$F$10,IF($S22&gt;'Typy taboru'!$G$10,IF($S22&gt;'Typy taboru'!$I$10,3,2),1),0)),0)</f>
        <v>0</v>
      </c>
      <c r="CB22" s="100">
        <f>IF(T($C22)=T('Typy taboru'!$C$11),IF($J22&gt;0,IF($J22&gt;='Typy taboru'!$F$11,IF($J22&gt;'Typy taboru'!$G$11,IF($J22&gt;'Typy taboru'!$I$11,3,2),1),0)),0)</f>
        <v>0</v>
      </c>
      <c r="CC22" s="232">
        <f>IF(T($L22)=T('Typy taboru'!$C$11),IF($S22&gt;0,IF($S22&gt;='Typy taboru'!$F$11,IF($S22&gt;'Typy taboru'!$G$11,IF($S22&gt;'Typy taboru'!$I$11,3,2),1),0)),0)</f>
        <v>0</v>
      </c>
      <c r="CE22" s="100">
        <f>IF(T($C22)=T('Typy taboru'!$C$12),IF($J22&gt;0,IF($J22&gt;='Typy taboru'!$F$12,IF($J22&gt;'Typy taboru'!$G$12,IF($J22&gt;'Typy taboru'!$I$12,3,2),1),0)),0)</f>
        <v>0</v>
      </c>
      <c r="CF22" s="232">
        <f>IF(T($L22)=T('Typy taboru'!$C$12),IF($S22&gt;0,IF($S22&gt;='Typy taboru'!$F$12,IF($S22&gt;'Typy taboru'!$G$12,IF($S22&gt;'Typy taboru'!$I$12,3,2),1),0)),0)</f>
        <v>0</v>
      </c>
      <c r="CH22" s="100">
        <f>IF(T($C22)=T('Typy taboru'!$C$13),IF($J22&gt;0,IF($J22&gt;='Typy taboru'!$F$13,IF($J22&gt;'Typy taboru'!$G$13,IF($J22&gt;'Typy taboru'!$I$13,3,2),1),0)),0)</f>
        <v>0</v>
      </c>
      <c r="CI22" s="232">
        <f>IF(T($L22)=T('Typy taboru'!$C$13),IF($S22&gt;0,IF($S22&gt;='Typy taboru'!$F$13,IF($S22&gt;'Typy taboru'!$G$13,IF($S22&gt;'Typy taboru'!$I$13,3,2),1),0)),0)</f>
        <v>0</v>
      </c>
      <c r="CK22" s="100">
        <f>IF(T($C22)=T('Typy taboru'!$C$14),IF($J22&gt;0,IF($J22&gt;='Typy taboru'!$F$14,IF($J22&gt;'Typy taboru'!$G$14,IF($J22&gt;'Typy taboru'!$I$14,3,2),1),0)),0)</f>
        <v>0</v>
      </c>
      <c r="CL22" s="232">
        <f>IF(T($L22)=T('Typy taboru'!$C$14),IF($S22&gt;0,IF($S22&gt;='Typy taboru'!$F$14,IF($S22&gt;'Typy taboru'!$G$14,IF($S22&gt;'Typy taboru'!$I$14,3,2),1),0)),0)</f>
        <v>0</v>
      </c>
      <c r="CN22" s="100">
        <f>IF(T($C22)=T('Typy taboru'!$C$15),IF($J22&gt;0,IF($J22&gt;='Typy taboru'!$F$15,IF($J22&gt;'Typy taboru'!$G$15,IF($J22&gt;'Typy taboru'!$I$15,3,2),1),0)),0)</f>
        <v>0</v>
      </c>
      <c r="CO22" s="232">
        <f>IF(T($L22)=T('Typy taboru'!$C$15),IF($S22&gt;0,IF($S22&gt;='Typy taboru'!$F$15,IF($S22&gt;'Typy taboru'!$G$15,IF($S22&gt;'Typy taboru'!$I$15,3,2),1),0)),0)</f>
        <v>0</v>
      </c>
    </row>
    <row r="23" spans="2:93" ht="24.95" customHeight="1" thickBot="1" x14ac:dyDescent="0.25">
      <c r="B23" s="371">
        <v>19.45</v>
      </c>
      <c r="C23" s="393" t="s">
        <v>80</v>
      </c>
      <c r="D23" s="390" t="s">
        <v>282</v>
      </c>
      <c r="E23" s="439">
        <v>11.6</v>
      </c>
      <c r="F23" s="439" t="s">
        <v>23</v>
      </c>
      <c r="G23" s="372">
        <v>7</v>
      </c>
      <c r="H23" s="373">
        <f t="shared" ref="H23" si="76">G23/(N(E23)+N(F23))</f>
        <v>0.60344827586206895</v>
      </c>
      <c r="I23" s="96" t="s">
        <v>182</v>
      </c>
      <c r="J23" s="372">
        <v>6</v>
      </c>
      <c r="K23" s="374">
        <v>20.23</v>
      </c>
      <c r="L23" s="393" t="s">
        <v>80</v>
      </c>
      <c r="M23" s="390" t="s">
        <v>279</v>
      </c>
      <c r="N23" s="439">
        <v>9.6999999999999993</v>
      </c>
      <c r="O23" s="439">
        <f>12-N23</f>
        <v>2.3000000000000007</v>
      </c>
      <c r="P23" s="372">
        <v>14</v>
      </c>
      <c r="Q23" s="373">
        <f t="shared" ref="Q23" si="77">P23/(N(N23)+N(O23))</f>
        <v>1.1666666666666667</v>
      </c>
      <c r="R23" s="96" t="s">
        <v>192</v>
      </c>
      <c r="S23" s="372">
        <v>11</v>
      </c>
      <c r="T23" s="109">
        <f t="shared" si="2"/>
        <v>21</v>
      </c>
      <c r="U23" s="110">
        <f t="shared" si="3"/>
        <v>0.88983050847457634</v>
      </c>
      <c r="V23" s="248" t="s">
        <v>67</v>
      </c>
      <c r="W23" s="249" t="s">
        <v>66</v>
      </c>
      <c r="X23" s="111">
        <f t="shared" ref="X23:AJ23" si="78">IF(N($B23)&gt;0,IF($B23&gt;=X$6,IF($B23&lt;=X$8,$G23,0),0),0)+IF(N($K23)&gt;0,IF($K23&gt;=X$6,IF($K23&lt;=X$8,$P23,0),0),0)</f>
        <v>0</v>
      </c>
      <c r="Y23" s="112">
        <f t="shared" si="78"/>
        <v>0</v>
      </c>
      <c r="Z23" s="112">
        <f t="shared" si="78"/>
        <v>0</v>
      </c>
      <c r="AA23" s="113">
        <f t="shared" si="78"/>
        <v>0</v>
      </c>
      <c r="AB23" s="113">
        <f t="shared" si="78"/>
        <v>0</v>
      </c>
      <c r="AC23" s="112">
        <f t="shared" si="78"/>
        <v>0</v>
      </c>
      <c r="AD23" s="112">
        <f t="shared" si="78"/>
        <v>0</v>
      </c>
      <c r="AE23" s="113">
        <f t="shared" si="78"/>
        <v>0</v>
      </c>
      <c r="AF23" s="113">
        <f t="shared" si="78"/>
        <v>0</v>
      </c>
      <c r="AG23" s="112">
        <f t="shared" si="78"/>
        <v>0</v>
      </c>
      <c r="AH23" s="112">
        <f t="shared" si="78"/>
        <v>7</v>
      </c>
      <c r="AI23" s="113">
        <f t="shared" si="78"/>
        <v>14</v>
      </c>
      <c r="AJ23" s="113">
        <f t="shared" si="78"/>
        <v>0</v>
      </c>
      <c r="AK23" s="114">
        <f t="shared" si="5"/>
        <v>0</v>
      </c>
      <c r="AM23" s="115">
        <f t="shared" si="6"/>
        <v>0</v>
      </c>
      <c r="AN23" s="116">
        <f t="shared" si="7"/>
        <v>0</v>
      </c>
      <c r="AO23" s="117">
        <f t="shared" si="8"/>
        <v>0</v>
      </c>
      <c r="AP23" s="116">
        <f t="shared" si="9"/>
        <v>0</v>
      </c>
      <c r="AQ23" s="117">
        <f t="shared" si="10"/>
        <v>7</v>
      </c>
      <c r="AR23" s="116">
        <f t="shared" si="11"/>
        <v>14</v>
      </c>
      <c r="AS23" s="118">
        <f t="shared" si="12"/>
        <v>0</v>
      </c>
      <c r="AV23" s="111">
        <f t="shared" ref="AV23:BH23" si="79">IF(N($B23)&gt;0,IF($B23&gt;=AV$6,IF($B23&lt;=AV$8,N($E23)+N($F23),0),0),0)+IF(N($K23)&gt;0,IF($K23&gt;=AV$6,IF($K23&lt;=AV$8,N($N23)+N($O23),0),0),0)</f>
        <v>0</v>
      </c>
      <c r="AW23" s="112">
        <f t="shared" si="79"/>
        <v>0</v>
      </c>
      <c r="AX23" s="112">
        <f t="shared" si="79"/>
        <v>0</v>
      </c>
      <c r="AY23" s="113">
        <f t="shared" si="79"/>
        <v>0</v>
      </c>
      <c r="AZ23" s="113">
        <f t="shared" si="79"/>
        <v>0</v>
      </c>
      <c r="BA23" s="112">
        <f t="shared" si="79"/>
        <v>0</v>
      </c>
      <c r="BB23" s="112">
        <f t="shared" si="79"/>
        <v>0</v>
      </c>
      <c r="BC23" s="113">
        <f t="shared" si="79"/>
        <v>0</v>
      </c>
      <c r="BD23" s="113">
        <f t="shared" si="79"/>
        <v>0</v>
      </c>
      <c r="BE23" s="112">
        <f t="shared" si="79"/>
        <v>0</v>
      </c>
      <c r="BF23" s="112">
        <f t="shared" si="79"/>
        <v>11.6</v>
      </c>
      <c r="BG23" s="113">
        <f t="shared" si="79"/>
        <v>12</v>
      </c>
      <c r="BH23" s="113">
        <f t="shared" si="79"/>
        <v>0</v>
      </c>
      <c r="BI23" s="114">
        <f t="shared" si="14"/>
        <v>0</v>
      </c>
      <c r="BK23" s="115">
        <f t="shared" si="15"/>
        <v>0</v>
      </c>
      <c r="BL23" s="116">
        <f t="shared" si="16"/>
        <v>0</v>
      </c>
      <c r="BM23" s="117">
        <f t="shared" si="17"/>
        <v>0</v>
      </c>
      <c r="BN23" s="116">
        <f t="shared" si="18"/>
        <v>0</v>
      </c>
      <c r="BO23" s="117">
        <f t="shared" si="19"/>
        <v>11.6</v>
      </c>
      <c r="BP23" s="116">
        <f t="shared" si="20"/>
        <v>12</v>
      </c>
      <c r="BQ23" s="118">
        <f t="shared" si="21"/>
        <v>0</v>
      </c>
      <c r="BS23" s="111">
        <f>IF(T($C23)=T('Typy taboru'!$C$8),IF($J23&gt;0,IF($J23&gt;='Typy taboru'!$F$8,IF($J23&gt;'Typy taboru'!$G$8,IF($J23&gt;'Typy taboru'!$I$8,3,2),1),0)),0)</f>
        <v>0</v>
      </c>
      <c r="BT23" s="233">
        <f>IF(T($L23)=T('Typy taboru'!$C$8),IF($S23&gt;0,IF($S23&gt;='Typy taboru'!$F$8,IF($S23&gt;'Typy taboru'!$G$8,IF($S23&gt;'Typy taboru'!$I$8,3,2),1),0)),0)</f>
        <v>0</v>
      </c>
      <c r="BV23" s="111">
        <f>IF(T($C23)=T('Typy taboru'!$C$9),IF($J23&gt;0,IF($J23&gt;='Typy taboru'!$F$9,IF($J23&gt;'Typy taboru'!$G$9,IF($J23&gt;'Typy taboru'!$I$9,3,2),1),0)),0)</f>
        <v>0</v>
      </c>
      <c r="BW23" s="233">
        <f>IF(T($L23)=T('Typy taboru'!$C$9),IF($S23&gt;0,IF($S23&gt;='Typy taboru'!$F$9,IF($S23&gt;'Typy taboru'!$G$9,IF($S23&gt;'Typy taboru'!$I$9,3,2),1),0)),0)</f>
        <v>0</v>
      </c>
      <c r="BY23" s="111">
        <f>IF(T($C23)=T('Typy taboru'!$C$10),IF($J23&gt;0,IF($J23&gt;='Typy taboru'!$F$10,IF($J23&gt;'Typy taboru'!$G$10,IF($J23&gt;'Typy taboru'!$I$10,3,2),1),0)),0)</f>
        <v>0</v>
      </c>
      <c r="BZ23" s="233">
        <f>IF(T($L23)=T('Typy taboru'!$C$10),IF($S23&gt;0,IF($S23&gt;='Typy taboru'!$F$10,IF($S23&gt;'Typy taboru'!$G$10,IF($S23&gt;'Typy taboru'!$I$10,3,2),1),0)),0)</f>
        <v>0</v>
      </c>
      <c r="CB23" s="111">
        <f>IF(T($C23)=T('Typy taboru'!$C$11),IF($J23&gt;0,IF($J23&gt;='Typy taboru'!$F$11,IF($J23&gt;'Typy taboru'!$G$11,IF($J23&gt;'Typy taboru'!$I$11,3,2),1),0)),0)</f>
        <v>0</v>
      </c>
      <c r="CC23" s="233">
        <f>IF(T($L23)=T('Typy taboru'!$C$11),IF($S23&gt;0,IF($S23&gt;='Typy taboru'!$F$11,IF($S23&gt;'Typy taboru'!$G$11,IF($S23&gt;'Typy taboru'!$I$11,3,2),1),0)),0)</f>
        <v>0</v>
      </c>
      <c r="CE23" s="111">
        <f>IF(T($C23)=T('Typy taboru'!$C$12),IF($J23&gt;0,IF($J23&gt;='Typy taboru'!$F$12,IF($J23&gt;'Typy taboru'!$G$12,IF($J23&gt;'Typy taboru'!$I$12,3,2),1),0)),0)</f>
        <v>0</v>
      </c>
      <c r="CF23" s="233">
        <f>IF(T($L23)=T('Typy taboru'!$C$12),IF($S23&gt;0,IF($S23&gt;='Typy taboru'!$F$12,IF($S23&gt;'Typy taboru'!$G$12,IF($S23&gt;'Typy taboru'!$I$12,3,2),1),0)),0)</f>
        <v>0</v>
      </c>
      <c r="CH23" s="111">
        <f>IF(T($C23)=T('Typy taboru'!$C$13),IF($J23&gt;0,IF($J23&gt;='Typy taboru'!$F$13,IF($J23&gt;'Typy taboru'!$G$13,IF($J23&gt;'Typy taboru'!$I$13,3,2),1),0)),0)</f>
        <v>0</v>
      </c>
      <c r="CI23" s="233">
        <f>IF(T($L23)=T('Typy taboru'!$C$13),IF($S23&gt;0,IF($S23&gt;='Typy taboru'!$F$13,IF($S23&gt;'Typy taboru'!$G$13,IF($S23&gt;'Typy taboru'!$I$13,3,2),1),0)),0)</f>
        <v>0</v>
      </c>
      <c r="CK23" s="111">
        <f>IF(T($C23)=T('Typy taboru'!$C$14),IF($J23&gt;0,IF($J23&gt;='Typy taboru'!$F$14,IF($J23&gt;'Typy taboru'!$G$14,IF($J23&gt;'Typy taboru'!$I$14,3,2),1),0)),0)</f>
        <v>0</v>
      </c>
      <c r="CL23" s="233">
        <f>IF(T($L23)=T('Typy taboru'!$C$14),IF($S23&gt;0,IF($S23&gt;='Typy taboru'!$F$14,IF($S23&gt;'Typy taboru'!$G$14,IF($S23&gt;'Typy taboru'!$I$14,3,2),1),0)),0)</f>
        <v>0</v>
      </c>
      <c r="CN23" s="111">
        <f>IF(T($C23)=T('Typy taboru'!$C$15),IF($J23&gt;0,IF($J23&gt;='Typy taboru'!$F$15,IF($J23&gt;'Typy taboru'!$G$15,IF($J23&gt;'Typy taboru'!$I$15,3,2),1),0)),0)</f>
        <v>0</v>
      </c>
      <c r="CO23" s="233">
        <f>IF(T($L23)=T('Typy taboru'!$C$15),IF($S23&gt;0,IF($S23&gt;='Typy taboru'!$F$15,IF($S23&gt;'Typy taboru'!$G$15,IF($S23&gt;'Typy taboru'!$I$15,3,2),1),0)),0)</f>
        <v>0</v>
      </c>
    </row>
    <row r="24" spans="2:93" ht="24.95" customHeight="1" thickBot="1" x14ac:dyDescent="0.25">
      <c r="B24" s="119" t="s">
        <v>22</v>
      </c>
      <c r="C24" s="227"/>
      <c r="D24" s="120"/>
      <c r="E24" s="440">
        <f>SUM(E$9:E23)</f>
        <v>127.99999999999999</v>
      </c>
      <c r="F24" s="440">
        <f>SUM(F9:F23)</f>
        <v>0</v>
      </c>
      <c r="G24" s="121">
        <f>SUM(G9:G23)</f>
        <v>253</v>
      </c>
      <c r="H24" s="122">
        <f t="shared" ref="H24" si="80">G24/(N(E24)+N(F24))</f>
        <v>1.9765625000000002</v>
      </c>
      <c r="I24" s="123" t="s">
        <v>23</v>
      </c>
      <c r="J24" s="124" t="s">
        <v>23</v>
      </c>
      <c r="K24" s="125" t="s">
        <v>22</v>
      </c>
      <c r="L24" s="227"/>
      <c r="M24" s="120"/>
      <c r="N24" s="440">
        <f>SUM(N9:N23)</f>
        <v>131.20000000000002</v>
      </c>
      <c r="O24" s="440">
        <f>SUM(O9:O23)</f>
        <v>2.3000000000000007</v>
      </c>
      <c r="P24" s="121">
        <f>SUM(P9:P23)</f>
        <v>217</v>
      </c>
      <c r="Q24" s="122">
        <f t="shared" ref="Q24" si="81">P24/(N(N24)+N(O24))</f>
        <v>1.6254681647940072</v>
      </c>
      <c r="R24" s="123" t="s">
        <v>23</v>
      </c>
      <c r="S24" s="124" t="s">
        <v>23</v>
      </c>
      <c r="T24" s="126">
        <f t="shared" si="2"/>
        <v>470</v>
      </c>
      <c r="U24" s="127">
        <f t="shared" si="3"/>
        <v>1.7973231357552581</v>
      </c>
      <c r="V24" s="441">
        <f>E24+F24+N24+O24</f>
        <v>261.5</v>
      </c>
      <c r="W24" s="442">
        <f>F24+O24</f>
        <v>2.3000000000000007</v>
      </c>
    </row>
    <row r="25" spans="2:93" ht="24.95" customHeight="1" thickBot="1" x14ac:dyDescent="0.25">
      <c r="B25" s="150" t="s">
        <v>26</v>
      </c>
      <c r="C25" s="228"/>
      <c r="D25" s="147"/>
      <c r="E25" s="250" t="s">
        <v>23</v>
      </c>
      <c r="F25" s="250" t="s">
        <v>23</v>
      </c>
      <c r="G25" s="148">
        <f>MAX(G9:G23)</f>
        <v>76</v>
      </c>
      <c r="H25" s="149">
        <f>MAX(H9:H23)</f>
        <v>6.4957264957264957</v>
      </c>
      <c r="I25" s="120" t="s">
        <v>23</v>
      </c>
      <c r="J25" s="153">
        <f>MAX(J9:J23)</f>
        <v>58</v>
      </c>
      <c r="K25" s="125" t="s">
        <v>26</v>
      </c>
      <c r="L25" s="227"/>
      <c r="M25" s="147"/>
      <c r="N25" s="250" t="s">
        <v>23</v>
      </c>
      <c r="O25" s="250" t="s">
        <v>23</v>
      </c>
      <c r="P25" s="148">
        <f>MAX(P9:P23)</f>
        <v>30</v>
      </c>
      <c r="Q25" s="149">
        <f>MAX(Q9:Q23)</f>
        <v>3.1034482758620694</v>
      </c>
      <c r="R25" s="120" t="s">
        <v>23</v>
      </c>
      <c r="S25" s="153">
        <f>MAX(S9:S23)</f>
        <v>21</v>
      </c>
      <c r="T25" s="151">
        <f>MAX(T9:T23)</f>
        <v>99</v>
      </c>
      <c r="U25" s="152">
        <f>MAX(U9:U23)</f>
        <v>4.6261682242990654</v>
      </c>
    </row>
    <row r="26" spans="2:93" ht="24.95" customHeight="1" x14ac:dyDescent="0.2">
      <c r="E26" s="366"/>
      <c r="F26" s="366"/>
      <c r="G26" s="366"/>
      <c r="H26" s="366"/>
    </row>
    <row r="27" spans="2:93" ht="24.95" customHeight="1" x14ac:dyDescent="0.2">
      <c r="E27" s="366"/>
      <c r="F27" s="366"/>
      <c r="G27" s="366"/>
      <c r="H27" s="366"/>
    </row>
    <row r="28" spans="2:93" ht="24.95" customHeight="1" x14ac:dyDescent="0.2">
      <c r="E28" s="366"/>
      <c r="F28" s="366"/>
      <c r="G28" s="366"/>
      <c r="H28" s="366"/>
    </row>
    <row r="29" spans="2:93" ht="24.95" customHeight="1" x14ac:dyDescent="0.2">
      <c r="E29" s="366"/>
      <c r="F29" s="366"/>
      <c r="G29" s="366"/>
      <c r="H29" s="366"/>
    </row>
    <row r="30" spans="2:93" ht="24.95" customHeight="1" x14ac:dyDescent="0.2">
      <c r="E30" s="366"/>
      <c r="F30" s="366"/>
      <c r="G30" s="366"/>
      <c r="H30" s="366"/>
    </row>
    <row r="31" spans="2:93" ht="24.95" customHeight="1" x14ac:dyDescent="0.2">
      <c r="E31" s="366"/>
      <c r="F31" s="366"/>
      <c r="G31" s="366"/>
      <c r="H31" s="366"/>
    </row>
    <row r="32" spans="2:93" ht="24.95" customHeight="1" x14ac:dyDescent="0.2">
      <c r="E32" s="366"/>
      <c r="F32" s="366"/>
      <c r="G32" s="366"/>
      <c r="H32" s="366"/>
    </row>
    <row r="33" spans="5:8" ht="24.95" customHeight="1" x14ac:dyDescent="0.2">
      <c r="E33" s="366"/>
      <c r="F33" s="366"/>
      <c r="G33" s="366"/>
      <c r="H33" s="366"/>
    </row>
    <row r="34" spans="5:8" ht="24.95" customHeight="1" x14ac:dyDescent="0.2">
      <c r="E34" s="366"/>
      <c r="F34" s="366"/>
      <c r="G34" s="366"/>
      <c r="H34" s="366"/>
    </row>
    <row r="35" spans="5:8" ht="24.95" customHeight="1" x14ac:dyDescent="0.2">
      <c r="E35" s="366"/>
      <c r="F35" s="366"/>
      <c r="G35" s="366"/>
      <c r="H35" s="366"/>
    </row>
    <row r="36" spans="5:8" ht="24.95" customHeight="1" x14ac:dyDescent="0.2"/>
    <row r="37" spans="5:8" ht="24.95" customHeight="1" x14ac:dyDescent="0.2"/>
    <row r="38" spans="5:8" ht="24.95" customHeight="1" x14ac:dyDescent="0.2"/>
    <row r="39" spans="5:8" ht="24.95" customHeight="1" x14ac:dyDescent="0.2"/>
    <row r="40" spans="5:8" ht="24.95" customHeight="1" x14ac:dyDescent="0.2"/>
    <row r="41" spans="5:8" ht="24.95" customHeight="1" x14ac:dyDescent="0.2"/>
    <row r="42" spans="5:8" ht="24.95" customHeight="1" x14ac:dyDescent="0.2"/>
    <row r="43" spans="5:8" ht="24.95" customHeight="1" x14ac:dyDescent="0.2"/>
    <row r="44" spans="5:8" ht="24.95" customHeight="1" x14ac:dyDescent="0.2"/>
    <row r="45" spans="5:8" ht="24.95" customHeight="1" x14ac:dyDescent="0.2"/>
    <row r="46" spans="5:8" ht="24.95" customHeight="1" x14ac:dyDescent="0.2"/>
    <row r="47" spans="5:8" ht="24.95" customHeight="1" x14ac:dyDescent="0.2"/>
    <row r="48" spans="5:8" ht="24.95" customHeight="1" x14ac:dyDescent="0.2"/>
    <row r="49" ht="24.95" customHeight="1" x14ac:dyDescent="0.2"/>
    <row r="50" ht="24.95" customHeight="1" x14ac:dyDescent="0.2"/>
    <row r="51" ht="24.95" customHeight="1" x14ac:dyDescent="0.2"/>
    <row r="52" ht="24.95" customHeight="1" x14ac:dyDescent="0.2"/>
    <row r="53" ht="24.95" customHeight="1" x14ac:dyDescent="0.2"/>
    <row r="54" ht="24.95" customHeight="1" x14ac:dyDescent="0.2"/>
    <row r="55" ht="24.95" customHeight="1" x14ac:dyDescent="0.2"/>
    <row r="56" ht="24.95" customHeight="1" x14ac:dyDescent="0.2"/>
    <row r="57" ht="24.95" customHeight="1" x14ac:dyDescent="0.2"/>
    <row r="58" ht="24.95" customHeight="1" x14ac:dyDescent="0.2"/>
    <row r="59" ht="24.95" customHeight="1" x14ac:dyDescent="0.2"/>
    <row r="60" ht="24.95" customHeight="1" x14ac:dyDescent="0.2"/>
    <row r="61" ht="24.95" customHeight="1" x14ac:dyDescent="0.2"/>
    <row r="62" ht="24.95" customHeight="1" x14ac:dyDescent="0.2"/>
    <row r="63" ht="24.95" customHeight="1" x14ac:dyDescent="0.2"/>
    <row r="64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  <row r="119" ht="24.95" customHeight="1" x14ac:dyDescent="0.2"/>
    <row r="120" ht="24.95" customHeight="1" x14ac:dyDescent="0.2"/>
    <row r="121" ht="24.95" customHeight="1" x14ac:dyDescent="0.2"/>
    <row r="122" ht="24.95" customHeight="1" x14ac:dyDescent="0.2"/>
    <row r="123" ht="24.95" customHeight="1" x14ac:dyDescent="0.2"/>
    <row r="124" ht="24.95" customHeight="1" x14ac:dyDescent="0.2"/>
    <row r="125" ht="24.95" customHeight="1" x14ac:dyDescent="0.2"/>
    <row r="126" ht="24.95" customHeight="1" x14ac:dyDescent="0.2"/>
    <row r="127" ht="24.95" customHeight="1" x14ac:dyDescent="0.2"/>
    <row r="128" ht="24.95" customHeight="1" x14ac:dyDescent="0.2"/>
    <row r="129" ht="24.95" customHeight="1" x14ac:dyDescent="0.2"/>
    <row r="130" ht="24.95" customHeight="1" x14ac:dyDescent="0.2"/>
    <row r="131" ht="24.95" customHeight="1" x14ac:dyDescent="0.2"/>
    <row r="132" ht="24.95" customHeight="1" x14ac:dyDescent="0.2"/>
    <row r="133" ht="24.95" customHeight="1" x14ac:dyDescent="0.2"/>
    <row r="134" ht="24.95" customHeight="1" x14ac:dyDescent="0.2"/>
    <row r="135" ht="24.95" customHeight="1" x14ac:dyDescent="0.2"/>
    <row r="136" ht="24.95" customHeight="1" x14ac:dyDescent="0.2"/>
    <row r="137" ht="24.95" customHeight="1" x14ac:dyDescent="0.2"/>
    <row r="138" ht="24.95" customHeight="1" x14ac:dyDescent="0.2"/>
    <row r="139" ht="24.95" customHeight="1" x14ac:dyDescent="0.2"/>
    <row r="140" ht="24.95" customHeight="1" x14ac:dyDescent="0.2"/>
    <row r="141" ht="24.95" customHeight="1" x14ac:dyDescent="0.2"/>
    <row r="142" ht="24.95" customHeight="1" x14ac:dyDescent="0.2"/>
    <row r="143" ht="24.95" customHeight="1" x14ac:dyDescent="0.2"/>
    <row r="144" ht="24.95" customHeight="1" x14ac:dyDescent="0.2"/>
    <row r="145" ht="24.95" customHeight="1" x14ac:dyDescent="0.2"/>
    <row r="146" ht="24.95" customHeight="1" x14ac:dyDescent="0.2"/>
    <row r="147" ht="24.95" customHeight="1" x14ac:dyDescent="0.2"/>
    <row r="148" ht="24.95" customHeight="1" x14ac:dyDescent="0.2"/>
    <row r="149" ht="24.95" customHeight="1" x14ac:dyDescent="0.2"/>
    <row r="150" ht="24.95" customHeight="1" x14ac:dyDescent="0.2"/>
    <row r="151" ht="24.95" customHeight="1" x14ac:dyDescent="0.2"/>
    <row r="152" ht="24.95" customHeight="1" x14ac:dyDescent="0.2"/>
    <row r="153" ht="24.95" customHeight="1" x14ac:dyDescent="0.2"/>
    <row r="154" ht="24.95" customHeight="1" x14ac:dyDescent="0.2"/>
    <row r="155" ht="24.95" customHeight="1" x14ac:dyDescent="0.2"/>
    <row r="156" ht="24.95" customHeight="1" x14ac:dyDescent="0.2"/>
    <row r="157" ht="24.95" customHeight="1" x14ac:dyDescent="0.2"/>
    <row r="158" ht="24.95" customHeight="1" x14ac:dyDescent="0.2"/>
    <row r="159" ht="24.95" customHeight="1" x14ac:dyDescent="0.2"/>
    <row r="160" ht="24.95" customHeight="1" x14ac:dyDescent="0.2"/>
    <row r="161" ht="24.95" customHeight="1" x14ac:dyDescent="0.2"/>
    <row r="162" ht="24.95" customHeight="1" x14ac:dyDescent="0.2"/>
    <row r="163" ht="24.95" customHeight="1" x14ac:dyDescent="0.2"/>
    <row r="164" ht="24.95" customHeight="1" x14ac:dyDescent="0.2"/>
    <row r="165" ht="24.95" customHeight="1" x14ac:dyDescent="0.2"/>
    <row r="166" ht="24.95" customHeight="1" x14ac:dyDescent="0.2"/>
    <row r="167" ht="24.95" customHeight="1" x14ac:dyDescent="0.2"/>
    <row r="168" ht="24.95" customHeight="1" x14ac:dyDescent="0.2"/>
    <row r="169" ht="24.95" customHeight="1" x14ac:dyDescent="0.2"/>
    <row r="170" ht="24.95" customHeight="1" x14ac:dyDescent="0.2"/>
    <row r="171" ht="24.95" customHeight="1" x14ac:dyDescent="0.2"/>
    <row r="172" ht="24.95" customHeight="1" x14ac:dyDescent="0.2"/>
    <row r="173" ht="24.95" customHeight="1" x14ac:dyDescent="0.2"/>
    <row r="174" ht="24.95" customHeight="1" x14ac:dyDescent="0.2"/>
    <row r="175" ht="24.95" customHeight="1" x14ac:dyDescent="0.2"/>
    <row r="176" ht="24.95" customHeight="1" x14ac:dyDescent="0.2"/>
    <row r="177" ht="24.95" customHeight="1" x14ac:dyDescent="0.2"/>
    <row r="178" ht="24.95" customHeight="1" x14ac:dyDescent="0.2"/>
    <row r="179" ht="24.95" customHeight="1" x14ac:dyDescent="0.2"/>
    <row r="180" ht="24.95" customHeight="1" x14ac:dyDescent="0.2"/>
    <row r="181" ht="24.95" customHeight="1" x14ac:dyDescent="0.2"/>
    <row r="182" ht="24.95" customHeight="1" x14ac:dyDescent="0.2"/>
    <row r="183" ht="24.95" customHeight="1" x14ac:dyDescent="0.2"/>
    <row r="184" ht="24.95" customHeight="1" x14ac:dyDescent="0.2"/>
    <row r="185" ht="24.95" customHeight="1" x14ac:dyDescent="0.2"/>
    <row r="186" ht="24.95" customHeight="1" x14ac:dyDescent="0.2"/>
    <row r="187" ht="24.95" customHeight="1" x14ac:dyDescent="0.2"/>
    <row r="188" ht="24.95" customHeight="1" x14ac:dyDescent="0.2"/>
    <row r="189" ht="24.95" customHeight="1" x14ac:dyDescent="0.2"/>
    <row r="190" ht="24.95" customHeight="1" x14ac:dyDescent="0.2"/>
    <row r="191" ht="24.95" customHeight="1" x14ac:dyDescent="0.2"/>
    <row r="192" ht="24.95" customHeight="1" x14ac:dyDescent="0.2"/>
    <row r="193" ht="24.95" customHeight="1" x14ac:dyDescent="0.2"/>
    <row r="194" ht="24.95" customHeight="1" x14ac:dyDescent="0.2"/>
    <row r="195" ht="24.95" customHeight="1" x14ac:dyDescent="0.2"/>
    <row r="196" ht="24.95" customHeight="1" x14ac:dyDescent="0.2"/>
    <row r="197" ht="24.95" customHeight="1" x14ac:dyDescent="0.2"/>
    <row r="198" ht="24.95" customHeight="1" x14ac:dyDescent="0.2"/>
    <row r="199" ht="24.95" customHeight="1" x14ac:dyDescent="0.2"/>
    <row r="200" ht="24.95" customHeight="1" x14ac:dyDescent="0.2"/>
    <row r="201" ht="24.95" customHeight="1" x14ac:dyDescent="0.2"/>
    <row r="202" ht="24.95" customHeight="1" x14ac:dyDescent="0.2"/>
    <row r="203" ht="24.95" customHeight="1" x14ac:dyDescent="0.2"/>
    <row r="204" ht="24.95" customHeight="1" x14ac:dyDescent="0.2"/>
    <row r="205" ht="24.95" customHeight="1" x14ac:dyDescent="0.2"/>
    <row r="206" ht="24.95" customHeight="1" x14ac:dyDescent="0.2"/>
    <row r="207" ht="24.95" customHeight="1" x14ac:dyDescent="0.2"/>
    <row r="208" ht="24.95" customHeight="1" x14ac:dyDescent="0.2"/>
    <row r="209" ht="24.95" customHeight="1" x14ac:dyDescent="0.2"/>
    <row r="210" ht="24.95" customHeight="1" x14ac:dyDescent="0.2"/>
    <row r="211" ht="24.95" customHeight="1" x14ac:dyDescent="0.2"/>
    <row r="212" ht="24.95" customHeight="1" x14ac:dyDescent="0.2"/>
    <row r="213" ht="24.95" customHeight="1" x14ac:dyDescent="0.2"/>
    <row r="214" ht="24.95" customHeight="1" x14ac:dyDescent="0.2"/>
    <row r="215" ht="24.95" customHeight="1" x14ac:dyDescent="0.2"/>
    <row r="216" ht="24.95" customHeight="1" x14ac:dyDescent="0.2"/>
    <row r="217" ht="24.95" customHeight="1" x14ac:dyDescent="0.2"/>
    <row r="218" ht="24.95" customHeight="1" x14ac:dyDescent="0.2"/>
    <row r="219" ht="24.95" customHeight="1" x14ac:dyDescent="0.2"/>
    <row r="220" ht="24.95" customHeight="1" x14ac:dyDescent="0.2"/>
    <row r="221" ht="24.95" customHeight="1" x14ac:dyDescent="0.2"/>
    <row r="222" ht="24.95" customHeight="1" x14ac:dyDescent="0.2"/>
    <row r="223" ht="24.95" customHeight="1" x14ac:dyDescent="0.2"/>
    <row r="224" ht="24.95" customHeight="1" x14ac:dyDescent="0.2"/>
    <row r="225" ht="24.95" customHeight="1" x14ac:dyDescent="0.2"/>
    <row r="226" ht="24.95" customHeight="1" x14ac:dyDescent="0.2"/>
    <row r="227" ht="24.95" customHeight="1" x14ac:dyDescent="0.2"/>
    <row r="228" ht="24.95" customHeight="1" x14ac:dyDescent="0.2"/>
    <row r="229" ht="24.95" customHeight="1" x14ac:dyDescent="0.2"/>
    <row r="230" ht="24.95" customHeight="1" x14ac:dyDescent="0.2"/>
    <row r="231" ht="24.95" customHeight="1" x14ac:dyDescent="0.2"/>
    <row r="232" ht="24.95" customHeight="1" x14ac:dyDescent="0.2"/>
    <row r="233" ht="24.95" customHeight="1" x14ac:dyDescent="0.2"/>
    <row r="234" ht="24.95" customHeight="1" x14ac:dyDescent="0.2"/>
    <row r="235" ht="24.95" customHeight="1" x14ac:dyDescent="0.2"/>
    <row r="236" ht="24.95" customHeight="1" x14ac:dyDescent="0.2"/>
    <row r="237" ht="24.95" customHeight="1" x14ac:dyDescent="0.2"/>
    <row r="238" ht="24.95" customHeight="1" x14ac:dyDescent="0.2"/>
    <row r="239" ht="24.95" customHeight="1" x14ac:dyDescent="0.2"/>
    <row r="240" ht="24.95" customHeight="1" x14ac:dyDescent="0.2"/>
    <row r="241" ht="24.95" customHeight="1" x14ac:dyDescent="0.2"/>
    <row r="242" ht="24.95" customHeight="1" x14ac:dyDescent="0.2"/>
    <row r="243" ht="24.95" customHeight="1" x14ac:dyDescent="0.2"/>
    <row r="244" ht="24.95" customHeight="1" x14ac:dyDescent="0.2"/>
    <row r="245" ht="24.95" customHeight="1" x14ac:dyDescent="0.2"/>
    <row r="246" ht="24.95" customHeight="1" x14ac:dyDescent="0.2"/>
    <row r="247" ht="24.95" customHeight="1" x14ac:dyDescent="0.2"/>
    <row r="248" ht="24.95" customHeight="1" x14ac:dyDescent="0.2"/>
    <row r="249" ht="24.95" customHeight="1" x14ac:dyDescent="0.2"/>
    <row r="250" ht="24.95" customHeight="1" x14ac:dyDescent="0.2"/>
    <row r="251" ht="24.95" customHeight="1" x14ac:dyDescent="0.2"/>
    <row r="252" ht="24.95" customHeight="1" x14ac:dyDescent="0.2"/>
    <row r="253" ht="24.95" customHeight="1" x14ac:dyDescent="0.2"/>
    <row r="254" ht="24.95" customHeight="1" x14ac:dyDescent="0.2"/>
    <row r="255" ht="24.95" customHeight="1" x14ac:dyDescent="0.2"/>
    <row r="256" ht="24.95" customHeight="1" x14ac:dyDescent="0.2"/>
    <row r="257" ht="24.95" customHeight="1" x14ac:dyDescent="0.2"/>
    <row r="258" ht="24.95" customHeight="1" x14ac:dyDescent="0.2"/>
    <row r="259" ht="24.95" customHeight="1" x14ac:dyDescent="0.2"/>
    <row r="260" ht="24.95" customHeight="1" x14ac:dyDescent="0.2"/>
    <row r="261" ht="24.95" customHeight="1" x14ac:dyDescent="0.2"/>
    <row r="262" ht="24.95" customHeight="1" x14ac:dyDescent="0.2"/>
    <row r="263" ht="24.95" customHeight="1" x14ac:dyDescent="0.2"/>
    <row r="264" ht="24.95" customHeight="1" x14ac:dyDescent="0.2"/>
    <row r="265" ht="24.95" customHeight="1" x14ac:dyDescent="0.2"/>
    <row r="266" ht="24.95" customHeight="1" x14ac:dyDescent="0.2"/>
    <row r="267" ht="24.95" customHeight="1" x14ac:dyDescent="0.2"/>
    <row r="268" ht="24.95" customHeight="1" x14ac:dyDescent="0.2"/>
    <row r="269" ht="24.95" customHeight="1" x14ac:dyDescent="0.2"/>
    <row r="270" ht="24.95" customHeight="1" x14ac:dyDescent="0.2"/>
    <row r="271" ht="24.95" customHeight="1" x14ac:dyDescent="0.2"/>
    <row r="272" ht="24.95" customHeight="1" x14ac:dyDescent="0.2"/>
    <row r="273" ht="24.95" customHeight="1" x14ac:dyDescent="0.2"/>
    <row r="274" ht="24.95" customHeight="1" x14ac:dyDescent="0.2"/>
    <row r="275" ht="24.95" customHeight="1" x14ac:dyDescent="0.2"/>
    <row r="276" ht="24.95" customHeight="1" x14ac:dyDescent="0.2"/>
    <row r="277" ht="24.95" customHeight="1" x14ac:dyDescent="0.2"/>
    <row r="278" ht="24.95" customHeight="1" x14ac:dyDescent="0.2"/>
    <row r="279" ht="24.95" customHeight="1" x14ac:dyDescent="0.2"/>
    <row r="280" ht="24.95" customHeight="1" x14ac:dyDescent="0.2"/>
    <row r="281" ht="24.95" customHeight="1" x14ac:dyDescent="0.2"/>
    <row r="282" ht="24.95" customHeight="1" x14ac:dyDescent="0.2"/>
    <row r="283" ht="24.95" customHeight="1" x14ac:dyDescent="0.2"/>
    <row r="284" ht="24.95" customHeight="1" x14ac:dyDescent="0.2"/>
    <row r="285" ht="24.95" customHeight="1" x14ac:dyDescent="0.2"/>
    <row r="286" ht="24.95" customHeight="1" x14ac:dyDescent="0.2"/>
    <row r="287" ht="24.95" customHeight="1" x14ac:dyDescent="0.2"/>
    <row r="288" ht="24.95" customHeight="1" x14ac:dyDescent="0.2"/>
    <row r="289" ht="24.95" customHeight="1" x14ac:dyDescent="0.2"/>
    <row r="290" ht="24.95" customHeight="1" x14ac:dyDescent="0.2"/>
    <row r="291" ht="24.95" customHeight="1" x14ac:dyDescent="0.2"/>
    <row r="292" ht="24.95" customHeight="1" x14ac:dyDescent="0.2"/>
    <row r="293" ht="24.95" customHeight="1" x14ac:dyDescent="0.2"/>
    <row r="294" ht="24.95" customHeight="1" x14ac:dyDescent="0.2"/>
    <row r="295" ht="24.95" customHeight="1" x14ac:dyDescent="0.2"/>
    <row r="296" ht="24.95" customHeight="1" x14ac:dyDescent="0.2"/>
    <row r="297" ht="24.95" customHeight="1" x14ac:dyDescent="0.2"/>
    <row r="298" ht="24.95" customHeight="1" x14ac:dyDescent="0.2"/>
    <row r="299" ht="24.95" customHeight="1" x14ac:dyDescent="0.2"/>
    <row r="300" ht="24.95" customHeight="1" x14ac:dyDescent="0.2"/>
    <row r="301" ht="24.95" customHeight="1" x14ac:dyDescent="0.2"/>
    <row r="302" ht="24.95" customHeight="1" x14ac:dyDescent="0.2"/>
    <row r="303" ht="24.95" customHeight="1" x14ac:dyDescent="0.2"/>
    <row r="304" ht="24.95" customHeight="1" x14ac:dyDescent="0.2"/>
    <row r="305" ht="24.95" customHeight="1" x14ac:dyDescent="0.2"/>
    <row r="306" ht="24.95" customHeight="1" x14ac:dyDescent="0.2"/>
    <row r="307" ht="24.95" customHeight="1" x14ac:dyDescent="0.2"/>
    <row r="308" ht="24.95" customHeight="1" x14ac:dyDescent="0.2"/>
    <row r="309" ht="24.95" customHeight="1" x14ac:dyDescent="0.2"/>
    <row r="310" ht="24.95" customHeight="1" x14ac:dyDescent="0.2"/>
    <row r="311" ht="24.95" customHeight="1" x14ac:dyDescent="0.2"/>
  </sheetData>
  <mergeCells count="11">
    <mergeCell ref="L7:L8"/>
    <mergeCell ref="T6:U7"/>
    <mergeCell ref="K7:K8"/>
    <mergeCell ref="M7:M8"/>
    <mergeCell ref="P7:P8"/>
    <mergeCell ref="Q7:Q8"/>
    <mergeCell ref="B7:B8"/>
    <mergeCell ref="D7:D8"/>
    <mergeCell ref="G7:G8"/>
    <mergeCell ref="H7:H8"/>
    <mergeCell ref="C7:C8"/>
  </mergeCells>
  <phoneticPr fontId="14" type="noConversion"/>
  <conditionalFormatting sqref="J23 J9:J18">
    <cfRule type="expression" dxfId="52" priority="74" stopIfTrue="1">
      <formula>SUM(BS9+BV9+BY9+CB9+CE9+CH9+CK9+CN9)=1</formula>
    </cfRule>
    <cfRule type="expression" dxfId="51" priority="75" stopIfTrue="1">
      <formula>SUM(BS9+BV9+BY9+CB9+CE9+CH9+CK9+CN9)=2</formula>
    </cfRule>
    <cfRule type="expression" dxfId="50" priority="76" stopIfTrue="1">
      <formula>SUM(BS9+BV9+BY9+CB9+CE9+CH9+CK9+CN9)=3</formula>
    </cfRule>
  </conditionalFormatting>
  <conditionalFormatting sqref="S23 S9:S18">
    <cfRule type="expression" dxfId="49" priority="77" stopIfTrue="1">
      <formula>SUM(BT9+BW9+BZ9+CC9+CF9+CI9+CL9+CO9)=1</formula>
    </cfRule>
    <cfRule type="expression" dxfId="48" priority="78" stopIfTrue="1">
      <formula>SUM(BT9+BW9+BZ9+CC9+CF9+CI9+CL9+CO9)=2</formula>
    </cfRule>
    <cfRule type="expression" dxfId="47" priority="79" stopIfTrue="1">
      <formula>SUM(BT9+BW9+BZ9+CC9+CF9+CI9+CL9+CO9)=3</formula>
    </cfRule>
  </conditionalFormatting>
  <conditionalFormatting sqref="BS10:BT23 CN10:CO23 CK10:CL23 CH10:CI23 CE10:CF23 CB10:CC23 BY10:BZ23 BV10:BW23 AM9:AS23 X9:AK23 BK9:BQ23 AV9:BI23">
    <cfRule type="cellIs" dxfId="46" priority="80" stopIfTrue="1" operator="greaterThan">
      <formula>0</formula>
    </cfRule>
  </conditionalFormatting>
  <conditionalFormatting sqref="J19:J22">
    <cfRule type="expression" dxfId="45" priority="67" stopIfTrue="1">
      <formula>SUM(BS19+BV19+BY19+CB19+CE19+CH19+CK19+CN19)=1</formula>
    </cfRule>
    <cfRule type="expression" dxfId="44" priority="68" stopIfTrue="1">
      <formula>SUM(BS19+BV19+BY19+CB19+CE19+CH19+CK19+CN19)=2</formula>
    </cfRule>
    <cfRule type="expression" dxfId="43" priority="69" stopIfTrue="1">
      <formula>SUM(BS19+BV19+BY19+CB19+CE19+CH19+CK19+CN19)=3</formula>
    </cfRule>
  </conditionalFormatting>
  <conditionalFormatting sqref="S18:S22">
    <cfRule type="expression" dxfId="42" priority="70" stopIfTrue="1">
      <formula>SUM(BT18+BW18+BZ18+CC18+CF18+CI18+CL18+CO18)=1</formula>
    </cfRule>
    <cfRule type="expression" dxfId="41" priority="71" stopIfTrue="1">
      <formula>SUM(BT18+BW18+BZ18+CC18+CF18+CI18+CL18+CO18)=2</formula>
    </cfRule>
    <cfRule type="expression" dxfId="40" priority="72" stopIfTrue="1">
      <formula>SUM(BT18+BW18+BZ18+CC18+CF18+CI18+CL18+CO18)=3</formula>
    </cfRule>
  </conditionalFormatting>
  <conditionalFormatting sqref="S22">
    <cfRule type="expression" dxfId="39" priority="19" stopIfTrue="1">
      <formula>SUM(BT22+BW22+BZ22+CC22+CF22+CI22+CL22+CO22)=1</formula>
    </cfRule>
    <cfRule type="expression" dxfId="38" priority="20" stopIfTrue="1">
      <formula>SUM(BT22+BW22+BZ22+CC22+CF22+CI22+CL22+CO22)=2</formula>
    </cfRule>
    <cfRule type="expression" dxfId="37" priority="21" stopIfTrue="1">
      <formula>SUM(BT22+BW22+BZ22+CC22+CF22+CI22+CL22+CO22)=3</formula>
    </cfRule>
  </conditionalFormatting>
  <conditionalFormatting sqref="J23">
    <cfRule type="expression" dxfId="36" priority="10" stopIfTrue="1">
      <formula>SUM(BS23+BV23+BY23+CB23+CE23+CH23+CK23+CN23)=1</formula>
    </cfRule>
    <cfRule type="expression" dxfId="35" priority="11" stopIfTrue="1">
      <formula>SUM(BS23+BV23+BY23+CB23+CE23+CH23+CK23+CN23)=2</formula>
    </cfRule>
    <cfRule type="expression" dxfId="34" priority="12" stopIfTrue="1">
      <formula>SUM(BS23+BV23+BY23+CB23+CE23+CH23+CK23+CN23)=3</formula>
    </cfRule>
  </conditionalFormatting>
  <conditionalFormatting sqref="S23">
    <cfRule type="expression" dxfId="33" priority="7" stopIfTrue="1">
      <formula>SUM(BT23+BW23+BZ23+CC23+CF23+CI23+CL23+CO23)=1</formula>
    </cfRule>
    <cfRule type="expression" dxfId="32" priority="8" stopIfTrue="1">
      <formula>SUM(BT23+BW23+BZ23+CC23+CF23+CI23+CL23+CO23)=2</formula>
    </cfRule>
    <cfRule type="expression" dxfId="31" priority="9" stopIfTrue="1">
      <formula>SUM(BT23+BW23+BZ23+CC23+CF23+CI23+CL23+CO23)=3</formula>
    </cfRule>
  </conditionalFormatting>
  <conditionalFormatting sqref="S23">
    <cfRule type="expression" dxfId="30" priority="4" stopIfTrue="1">
      <formula>SUM(BT23+BW23+BZ23+CC23+CF23+CI23+CL23+CO23)=1</formula>
    </cfRule>
    <cfRule type="expression" dxfId="29" priority="5" stopIfTrue="1">
      <formula>SUM(BT23+BW23+BZ23+CC23+CF23+CI23+CL23+CO23)=2</formula>
    </cfRule>
    <cfRule type="expression" dxfId="28" priority="6" stopIfTrue="1">
      <formula>SUM(BT23+BW23+BZ23+CC23+CF23+CI23+CL23+CO23)=3</formula>
    </cfRule>
  </conditionalFormatting>
  <conditionalFormatting sqref="S14">
    <cfRule type="expression" dxfId="27" priority="1" stopIfTrue="1">
      <formula>SUM(BT14+BW14+BZ14+CC14+CF14+CI14+CL14+CO14)=1</formula>
    </cfRule>
    <cfRule type="expression" dxfId="26" priority="2" stopIfTrue="1">
      <formula>SUM(BT14+BW14+BZ14+CC14+CF14+CI14+CL14+CO14)=2</formula>
    </cfRule>
    <cfRule type="expression" dxfId="25" priority="3" stopIfTrue="1">
      <formula>SUM(BT14+BW14+BZ14+CC14+CF14+CI14+CL14+CO14)=3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scale="83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5">
    <tabColor rgb="FFFFFF00"/>
  </sheetPr>
  <dimension ref="A1:CO311"/>
  <sheetViews>
    <sheetView topLeftCell="B2" workbookViewId="0">
      <pane xSplit="1" ySplit="7" topLeftCell="C9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9.140625" style="1"/>
    <col min="2" max="3" width="6.7109375" style="1" customWidth="1"/>
    <col min="4" max="4" width="18.7109375" style="1" customWidth="1"/>
    <col min="5" max="6" width="7.7109375" style="1" customWidth="1"/>
    <col min="7" max="8" width="5.7109375" style="1" customWidth="1"/>
    <col min="9" max="9" width="15.7109375" style="1" customWidth="1"/>
    <col min="10" max="10" width="5.7109375" style="1" customWidth="1"/>
    <col min="11" max="12" width="6.7109375" style="1" customWidth="1"/>
    <col min="13" max="13" width="18.7109375" style="1" customWidth="1"/>
    <col min="14" max="15" width="7.7109375" style="1" customWidth="1"/>
    <col min="16" max="17" width="5.7109375" style="1" customWidth="1"/>
    <col min="18" max="18" width="15.7109375" style="1" customWidth="1"/>
    <col min="19" max="19" width="5.7109375" style="1" customWidth="1"/>
    <col min="20" max="20" width="6.7109375" style="1" customWidth="1"/>
    <col min="21" max="21" width="5.7109375" style="1" customWidth="1"/>
    <col min="22" max="23" width="9.140625" style="1"/>
    <col min="24" max="37" width="7.28515625" style="1" customWidth="1"/>
    <col min="38" max="38" width="1.7109375" style="1" customWidth="1"/>
    <col min="39" max="45" width="7.28515625" style="1" customWidth="1"/>
    <col min="46" max="47" width="9.140625" style="1"/>
    <col min="48" max="61" width="7.28515625" style="1" customWidth="1"/>
    <col min="62" max="62" width="1.7109375" style="1" customWidth="1"/>
    <col min="63" max="69" width="7.28515625" style="1" customWidth="1"/>
    <col min="70" max="70" width="9.140625" style="1"/>
    <col min="71" max="72" width="7.28515625" style="1" customWidth="1"/>
    <col min="73" max="73" width="9.140625" style="1"/>
    <col min="74" max="75" width="7.28515625" style="1" customWidth="1"/>
    <col min="76" max="76" width="9.140625" style="1"/>
    <col min="77" max="78" width="7.28515625" style="1" customWidth="1"/>
    <col min="79" max="79" width="9.140625" style="1"/>
    <col min="80" max="81" width="7.28515625" style="1" customWidth="1"/>
    <col min="82" max="82" width="9.140625" style="1"/>
    <col min="83" max="84" width="7.28515625" style="1" customWidth="1"/>
    <col min="85" max="85" width="9.140625" style="1"/>
    <col min="86" max="87" width="7.28515625" style="1" customWidth="1"/>
    <col min="88" max="88" width="9.140625" style="1"/>
    <col min="89" max="90" width="7.28515625" style="1" customWidth="1"/>
    <col min="91" max="91" width="9.140625" style="1"/>
    <col min="92" max="93" width="7.28515625" style="1" customWidth="1"/>
    <col min="94" max="16384" width="9.140625" style="1"/>
  </cols>
  <sheetData>
    <row r="1" spans="1:93" x14ac:dyDescent="0.2">
      <c r="AK1" s="2">
        <v>26</v>
      </c>
    </row>
    <row r="2" spans="1:93" x14ac:dyDescent="0.2">
      <c r="A2" s="1">
        <f>'12-S'!A2+1</f>
        <v>15</v>
      </c>
      <c r="U2" s="3" t="str">
        <f>(MID("TABELA",1,6))&amp;" "&amp;(A2)</f>
        <v>TABELA 15</v>
      </c>
      <c r="AS2" s="3"/>
      <c r="BQ2" s="3"/>
    </row>
    <row r="3" spans="1:93" ht="20.25" thickBot="1" x14ac:dyDescent="0.3">
      <c r="B3" s="410" t="s">
        <v>91</v>
      </c>
      <c r="C3" s="215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  <c r="S3" s="5"/>
      <c r="T3" s="4"/>
      <c r="U3" s="4"/>
      <c r="X3" s="135" t="s">
        <v>0</v>
      </c>
      <c r="Y3" s="6"/>
      <c r="Z3" s="7"/>
      <c r="AA3" s="7"/>
      <c r="AB3" s="7"/>
      <c r="AC3" s="7"/>
      <c r="AD3" s="7"/>
      <c r="AE3" s="8"/>
      <c r="AF3" s="7"/>
      <c r="AG3" s="7"/>
      <c r="AH3" s="7"/>
      <c r="AI3" s="7"/>
      <c r="AJ3" s="9"/>
      <c r="AK3" s="10"/>
      <c r="AL3" s="9"/>
      <c r="AM3" s="139">
        <f>IF(G4&gt;0,E4&amp;", "&amp;F4&amp;", "&amp;G4,IF(F4&gt;0,E4&amp;", "&amp;F4,E4))</f>
        <v>12</v>
      </c>
      <c r="AN3" s="136"/>
      <c r="AO3" s="137"/>
      <c r="AP3" s="137"/>
      <c r="AQ3" s="137"/>
      <c r="AR3" s="137"/>
      <c r="AS3" s="138" t="str">
        <f>T($K4)</f>
        <v xml:space="preserve"> Rozkład: niedzielny</v>
      </c>
      <c r="AV3" s="135" t="s">
        <v>31</v>
      </c>
      <c r="AW3" s="6"/>
      <c r="AX3" s="7"/>
      <c r="AY3" s="7"/>
      <c r="AZ3" s="7"/>
      <c r="BA3" s="7"/>
      <c r="BB3" s="7"/>
      <c r="BC3" s="8"/>
      <c r="BD3" s="7"/>
      <c r="BE3" s="7"/>
      <c r="BF3" s="7"/>
      <c r="BG3" s="7"/>
      <c r="BH3" s="9"/>
      <c r="BI3" s="10"/>
      <c r="BJ3" s="9"/>
      <c r="BK3" s="139">
        <f>IF(G4&gt;0,E4&amp;", "&amp;F4&amp;", "&amp;G4,IF(F4&gt;0,E4&amp;", "&amp;F4,E4))</f>
        <v>12</v>
      </c>
      <c r="BL3" s="136"/>
      <c r="BM3" s="137"/>
      <c r="BN3" s="137"/>
      <c r="BO3" s="137"/>
      <c r="BP3" s="137"/>
      <c r="BQ3" s="138" t="str">
        <f>T($K4)</f>
        <v xml:space="preserve"> Rozkład: niedzielny</v>
      </c>
    </row>
    <row r="4" spans="1:93" ht="18.75" thickBot="1" x14ac:dyDescent="0.25">
      <c r="B4" s="241" t="s">
        <v>28</v>
      </c>
      <c r="C4" s="242"/>
      <c r="D4" s="243"/>
      <c r="E4" s="154">
        <v>12</v>
      </c>
      <c r="F4" s="243"/>
      <c r="G4" s="243"/>
      <c r="H4" s="243"/>
      <c r="I4" s="243"/>
      <c r="J4" s="244"/>
      <c r="K4" s="245" t="s">
        <v>25</v>
      </c>
      <c r="L4" s="246"/>
      <c r="M4" s="243"/>
      <c r="N4" s="243"/>
      <c r="O4" s="243"/>
      <c r="P4" s="243"/>
      <c r="Q4" s="243"/>
      <c r="R4" s="243"/>
      <c r="S4" s="243"/>
      <c r="T4" s="243"/>
      <c r="U4" s="247"/>
      <c r="X4" s="16" t="s">
        <v>2</v>
      </c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8"/>
      <c r="AM4" s="19" t="s">
        <v>27</v>
      </c>
      <c r="AN4" s="20"/>
      <c r="AO4" s="20"/>
      <c r="AP4" s="20"/>
      <c r="AQ4" s="20"/>
      <c r="AR4" s="20"/>
      <c r="AS4" s="21"/>
      <c r="AV4" s="155" t="s">
        <v>2</v>
      </c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7"/>
      <c r="BK4" s="158" t="s">
        <v>27</v>
      </c>
      <c r="BL4" s="159"/>
      <c r="BM4" s="159"/>
      <c r="BN4" s="159"/>
      <c r="BO4" s="159"/>
      <c r="BP4" s="159"/>
      <c r="BQ4" s="160"/>
    </row>
    <row r="5" spans="1:93" x14ac:dyDescent="0.2">
      <c r="B5" s="405" t="s">
        <v>270</v>
      </c>
      <c r="C5" s="23"/>
      <c r="D5" s="23"/>
      <c r="E5" s="23"/>
      <c r="F5" s="23"/>
      <c r="G5" s="23"/>
      <c r="H5" s="23"/>
      <c r="I5" s="23"/>
      <c r="J5" s="23"/>
      <c r="K5" s="406" t="s">
        <v>271</v>
      </c>
      <c r="L5" s="23"/>
      <c r="M5" s="23"/>
      <c r="N5" s="23"/>
      <c r="O5" s="23"/>
      <c r="P5" s="23"/>
      <c r="Q5" s="23"/>
      <c r="R5" s="23"/>
      <c r="S5" s="25"/>
      <c r="T5" s="145" t="s">
        <v>3</v>
      </c>
      <c r="U5" s="146"/>
      <c r="X5" s="26" t="s">
        <v>4</v>
      </c>
      <c r="Y5" s="27" t="s">
        <v>4</v>
      </c>
      <c r="Z5" s="27" t="s">
        <v>4</v>
      </c>
      <c r="AA5" s="28" t="s">
        <v>4</v>
      </c>
      <c r="AB5" s="28" t="s">
        <v>4</v>
      </c>
      <c r="AC5" s="27" t="s">
        <v>4</v>
      </c>
      <c r="AD5" s="27" t="s">
        <v>4</v>
      </c>
      <c r="AE5" s="28" t="s">
        <v>4</v>
      </c>
      <c r="AF5" s="28" t="s">
        <v>4</v>
      </c>
      <c r="AG5" s="27" t="s">
        <v>4</v>
      </c>
      <c r="AH5" s="27" t="s">
        <v>4</v>
      </c>
      <c r="AI5" s="28" t="s">
        <v>4</v>
      </c>
      <c r="AJ5" s="28" t="s">
        <v>4</v>
      </c>
      <c r="AK5" s="29" t="s">
        <v>4</v>
      </c>
      <c r="AM5" s="30" t="s">
        <v>4</v>
      </c>
      <c r="AN5" s="31" t="s">
        <v>4</v>
      </c>
      <c r="AO5" s="32" t="s">
        <v>4</v>
      </c>
      <c r="AP5" s="31" t="s">
        <v>4</v>
      </c>
      <c r="AQ5" s="32" t="s">
        <v>4</v>
      </c>
      <c r="AR5" s="31" t="s">
        <v>4</v>
      </c>
      <c r="AS5" s="33" t="s">
        <v>4</v>
      </c>
      <c r="AV5" s="26" t="s">
        <v>4</v>
      </c>
      <c r="AW5" s="27" t="s">
        <v>4</v>
      </c>
      <c r="AX5" s="27" t="s">
        <v>4</v>
      </c>
      <c r="AY5" s="28" t="s">
        <v>4</v>
      </c>
      <c r="AZ5" s="28" t="s">
        <v>4</v>
      </c>
      <c r="BA5" s="27" t="s">
        <v>4</v>
      </c>
      <c r="BB5" s="27" t="s">
        <v>4</v>
      </c>
      <c r="BC5" s="28" t="s">
        <v>4</v>
      </c>
      <c r="BD5" s="28" t="s">
        <v>4</v>
      </c>
      <c r="BE5" s="27" t="s">
        <v>4</v>
      </c>
      <c r="BF5" s="27" t="s">
        <v>4</v>
      </c>
      <c r="BG5" s="28" t="s">
        <v>4</v>
      </c>
      <c r="BH5" s="28" t="s">
        <v>4</v>
      </c>
      <c r="BI5" s="29" t="s">
        <v>4</v>
      </c>
      <c r="BK5" s="30" t="s">
        <v>4</v>
      </c>
      <c r="BL5" s="31" t="s">
        <v>4</v>
      </c>
      <c r="BM5" s="32" t="s">
        <v>4</v>
      </c>
      <c r="BN5" s="31" t="s">
        <v>4</v>
      </c>
      <c r="BO5" s="32" t="s">
        <v>4</v>
      </c>
      <c r="BP5" s="31" t="s">
        <v>4</v>
      </c>
      <c r="BQ5" s="33" t="s">
        <v>4</v>
      </c>
    </row>
    <row r="6" spans="1:93" x14ac:dyDescent="0.2">
      <c r="B6" s="34" t="s">
        <v>5</v>
      </c>
      <c r="C6" s="226"/>
      <c r="D6" s="35"/>
      <c r="E6" s="35"/>
      <c r="F6" s="36"/>
      <c r="G6" s="37" t="s">
        <v>6</v>
      </c>
      <c r="H6" s="38"/>
      <c r="I6" s="39"/>
      <c r="J6" s="40"/>
      <c r="K6" s="41" t="s">
        <v>5</v>
      </c>
      <c r="L6" s="226"/>
      <c r="M6" s="35"/>
      <c r="N6" s="35"/>
      <c r="O6" s="36"/>
      <c r="P6" s="37" t="s">
        <v>6</v>
      </c>
      <c r="Q6" s="38"/>
      <c r="R6" s="39"/>
      <c r="S6" s="42"/>
      <c r="T6" s="458" t="s">
        <v>7</v>
      </c>
      <c r="U6" s="459"/>
      <c r="X6" s="43">
        <v>2.0099999999999998</v>
      </c>
      <c r="Y6" s="44">
        <v>5.01</v>
      </c>
      <c r="Z6" s="44">
        <v>6.31</v>
      </c>
      <c r="AA6" s="45">
        <v>8.01</v>
      </c>
      <c r="AB6" s="46">
        <v>9.31</v>
      </c>
      <c r="AC6" s="44">
        <v>11.01</v>
      </c>
      <c r="AD6" s="44">
        <v>12.31</v>
      </c>
      <c r="AE6" s="46">
        <v>14.01</v>
      </c>
      <c r="AF6" s="46">
        <v>15.31</v>
      </c>
      <c r="AG6" s="44">
        <v>17.010000000000002</v>
      </c>
      <c r="AH6" s="44">
        <v>18.309999999999999</v>
      </c>
      <c r="AI6" s="46">
        <v>20.010000000000002</v>
      </c>
      <c r="AJ6" s="46">
        <v>21.31</v>
      </c>
      <c r="AK6" s="47">
        <v>23.01</v>
      </c>
      <c r="AM6" s="48">
        <v>5.01</v>
      </c>
      <c r="AN6" s="49">
        <v>8.01</v>
      </c>
      <c r="AO6" s="50">
        <v>11.01</v>
      </c>
      <c r="AP6" s="49">
        <v>14.01</v>
      </c>
      <c r="AQ6" s="50">
        <v>17.010000000000002</v>
      </c>
      <c r="AR6" s="49">
        <v>20.010000000000002</v>
      </c>
      <c r="AS6" s="51">
        <v>23.01</v>
      </c>
      <c r="AV6" s="43">
        <v>2.0099999999999998</v>
      </c>
      <c r="AW6" s="44">
        <v>5.01</v>
      </c>
      <c r="AX6" s="44">
        <v>6.31</v>
      </c>
      <c r="AY6" s="45">
        <v>8.01</v>
      </c>
      <c r="AZ6" s="46">
        <v>9.31</v>
      </c>
      <c r="BA6" s="44">
        <v>11.01</v>
      </c>
      <c r="BB6" s="44">
        <v>12.31</v>
      </c>
      <c r="BC6" s="46">
        <v>14.01</v>
      </c>
      <c r="BD6" s="46">
        <v>15.31</v>
      </c>
      <c r="BE6" s="44">
        <v>17.010000000000002</v>
      </c>
      <c r="BF6" s="44">
        <v>18.309999999999999</v>
      </c>
      <c r="BG6" s="46">
        <v>20.010000000000002</v>
      </c>
      <c r="BH6" s="46">
        <v>21.31</v>
      </c>
      <c r="BI6" s="47">
        <v>23.01</v>
      </c>
      <c r="BK6" s="48">
        <v>5.01</v>
      </c>
      <c r="BL6" s="49">
        <v>8.01</v>
      </c>
      <c r="BM6" s="50">
        <v>11.01</v>
      </c>
      <c r="BN6" s="49">
        <v>14.01</v>
      </c>
      <c r="BO6" s="50">
        <v>17.010000000000002</v>
      </c>
      <c r="BP6" s="49">
        <v>20.010000000000002</v>
      </c>
      <c r="BQ6" s="51">
        <v>23.01</v>
      </c>
    </row>
    <row r="7" spans="1:93" ht="26.25" thickBot="1" x14ac:dyDescent="0.3">
      <c r="B7" s="452" t="s">
        <v>8</v>
      </c>
      <c r="C7" s="454" t="s">
        <v>48</v>
      </c>
      <c r="D7" s="454" t="s">
        <v>9</v>
      </c>
      <c r="E7" s="52" t="s">
        <v>10</v>
      </c>
      <c r="F7" s="53"/>
      <c r="G7" s="456" t="s">
        <v>11</v>
      </c>
      <c r="H7" s="456" t="s">
        <v>12</v>
      </c>
      <c r="I7" s="54" t="s">
        <v>13</v>
      </c>
      <c r="J7" s="55"/>
      <c r="K7" s="454" t="s">
        <v>8</v>
      </c>
      <c r="L7" s="454" t="s">
        <v>48</v>
      </c>
      <c r="M7" s="454" t="s">
        <v>9</v>
      </c>
      <c r="N7" s="52" t="s">
        <v>10</v>
      </c>
      <c r="O7" s="53"/>
      <c r="P7" s="456" t="s">
        <v>11</v>
      </c>
      <c r="Q7" s="456" t="s">
        <v>12</v>
      </c>
      <c r="R7" s="56" t="s">
        <v>14</v>
      </c>
      <c r="S7" s="57"/>
      <c r="T7" s="460"/>
      <c r="U7" s="461"/>
      <c r="X7" s="58" t="s">
        <v>15</v>
      </c>
      <c r="Y7" s="59" t="s">
        <v>15</v>
      </c>
      <c r="Z7" s="59" t="s">
        <v>15</v>
      </c>
      <c r="AA7" s="60" t="s">
        <v>15</v>
      </c>
      <c r="AB7" s="60" t="s">
        <v>15</v>
      </c>
      <c r="AC7" s="59" t="s">
        <v>15</v>
      </c>
      <c r="AD7" s="59" t="s">
        <v>15</v>
      </c>
      <c r="AE7" s="60" t="s">
        <v>15</v>
      </c>
      <c r="AF7" s="60" t="s">
        <v>15</v>
      </c>
      <c r="AG7" s="59" t="s">
        <v>15</v>
      </c>
      <c r="AH7" s="59" t="s">
        <v>15</v>
      </c>
      <c r="AI7" s="60" t="s">
        <v>15</v>
      </c>
      <c r="AJ7" s="60" t="s">
        <v>15</v>
      </c>
      <c r="AK7" s="61" t="s">
        <v>15</v>
      </c>
      <c r="AL7" s="62"/>
      <c r="AM7" s="63" t="s">
        <v>15</v>
      </c>
      <c r="AN7" s="64" t="s">
        <v>15</v>
      </c>
      <c r="AO7" s="65" t="s">
        <v>15</v>
      </c>
      <c r="AP7" s="64" t="s">
        <v>15</v>
      </c>
      <c r="AQ7" s="65" t="s">
        <v>15</v>
      </c>
      <c r="AR7" s="64" t="s">
        <v>15</v>
      </c>
      <c r="AS7" s="66" t="s">
        <v>15</v>
      </c>
      <c r="AV7" s="58" t="s">
        <v>15</v>
      </c>
      <c r="AW7" s="59" t="s">
        <v>15</v>
      </c>
      <c r="AX7" s="59" t="s">
        <v>15</v>
      </c>
      <c r="AY7" s="60" t="s">
        <v>15</v>
      </c>
      <c r="AZ7" s="60" t="s">
        <v>15</v>
      </c>
      <c r="BA7" s="59" t="s">
        <v>15</v>
      </c>
      <c r="BB7" s="59" t="s">
        <v>15</v>
      </c>
      <c r="BC7" s="60" t="s">
        <v>15</v>
      </c>
      <c r="BD7" s="60" t="s">
        <v>15</v>
      </c>
      <c r="BE7" s="59" t="s">
        <v>15</v>
      </c>
      <c r="BF7" s="59" t="s">
        <v>15</v>
      </c>
      <c r="BG7" s="60" t="s">
        <v>15</v>
      </c>
      <c r="BH7" s="60" t="s">
        <v>15</v>
      </c>
      <c r="BI7" s="61" t="s">
        <v>15</v>
      </c>
      <c r="BJ7" s="62"/>
      <c r="BK7" s="63" t="s">
        <v>15</v>
      </c>
      <c r="BL7" s="64" t="s">
        <v>15</v>
      </c>
      <c r="BM7" s="65" t="s">
        <v>15</v>
      </c>
      <c r="BN7" s="64" t="s">
        <v>15</v>
      </c>
      <c r="BO7" s="65" t="s">
        <v>15</v>
      </c>
      <c r="BP7" s="64" t="s">
        <v>15</v>
      </c>
      <c r="BQ7" s="66" t="s">
        <v>15</v>
      </c>
      <c r="BS7" s="135" t="s">
        <v>57</v>
      </c>
      <c r="BT7" s="139"/>
      <c r="BV7" s="135" t="s">
        <v>59</v>
      </c>
      <c r="BW7" s="139"/>
      <c r="BY7" s="135" t="s">
        <v>60</v>
      </c>
      <c r="BZ7" s="139"/>
      <c r="CB7" s="135" t="s">
        <v>61</v>
      </c>
      <c r="CC7" s="139"/>
      <c r="CE7" s="135" t="s">
        <v>62</v>
      </c>
      <c r="CF7" s="139"/>
      <c r="CH7" s="135" t="s">
        <v>63</v>
      </c>
      <c r="CI7" s="139"/>
      <c r="CK7" s="135" t="s">
        <v>64</v>
      </c>
      <c r="CL7" s="139"/>
      <c r="CN7" s="135" t="s">
        <v>65</v>
      </c>
      <c r="CO7" s="139"/>
    </row>
    <row r="8" spans="1:93" ht="26.25" thickBot="1" x14ac:dyDescent="0.25">
      <c r="B8" s="453"/>
      <c r="C8" s="455"/>
      <c r="D8" s="455"/>
      <c r="E8" s="67" t="s">
        <v>16</v>
      </c>
      <c r="F8" s="67" t="s">
        <v>17</v>
      </c>
      <c r="G8" s="457"/>
      <c r="H8" s="457"/>
      <c r="I8" s="68" t="s">
        <v>18</v>
      </c>
      <c r="J8" s="68" t="s">
        <v>19</v>
      </c>
      <c r="K8" s="455"/>
      <c r="L8" s="455"/>
      <c r="M8" s="455"/>
      <c r="N8" s="67" t="s">
        <v>20</v>
      </c>
      <c r="O8" s="67" t="s">
        <v>21</v>
      </c>
      <c r="P8" s="457"/>
      <c r="Q8" s="457"/>
      <c r="R8" s="68" t="s">
        <v>18</v>
      </c>
      <c r="S8" s="68" t="s">
        <v>19</v>
      </c>
      <c r="T8" s="68" t="s">
        <v>11</v>
      </c>
      <c r="U8" s="69" t="s">
        <v>12</v>
      </c>
      <c r="X8" s="70">
        <v>5</v>
      </c>
      <c r="Y8" s="71">
        <v>6.3</v>
      </c>
      <c r="Z8" s="71">
        <v>8</v>
      </c>
      <c r="AA8" s="72">
        <v>9.3000000000000007</v>
      </c>
      <c r="AB8" s="73">
        <v>11</v>
      </c>
      <c r="AC8" s="71">
        <v>12.3</v>
      </c>
      <c r="AD8" s="71">
        <v>14</v>
      </c>
      <c r="AE8" s="73">
        <v>15.3</v>
      </c>
      <c r="AF8" s="73">
        <v>17</v>
      </c>
      <c r="AG8" s="71">
        <v>18.3</v>
      </c>
      <c r="AH8" s="71">
        <v>20</v>
      </c>
      <c r="AI8" s="73">
        <v>21.3</v>
      </c>
      <c r="AJ8" s="73">
        <v>23</v>
      </c>
      <c r="AK8" s="74">
        <v>2</v>
      </c>
      <c r="AL8" s="62"/>
      <c r="AM8" s="75">
        <v>8</v>
      </c>
      <c r="AN8" s="76">
        <v>11</v>
      </c>
      <c r="AO8" s="77">
        <v>14</v>
      </c>
      <c r="AP8" s="76">
        <v>17</v>
      </c>
      <c r="AQ8" s="77">
        <v>20</v>
      </c>
      <c r="AR8" s="76">
        <v>23</v>
      </c>
      <c r="AS8" s="78">
        <v>5</v>
      </c>
      <c r="AV8" s="70">
        <v>5</v>
      </c>
      <c r="AW8" s="71">
        <v>6.3</v>
      </c>
      <c r="AX8" s="71">
        <v>8</v>
      </c>
      <c r="AY8" s="72">
        <v>9.3000000000000007</v>
      </c>
      <c r="AZ8" s="73">
        <v>11</v>
      </c>
      <c r="BA8" s="71">
        <v>12.3</v>
      </c>
      <c r="BB8" s="71">
        <v>14</v>
      </c>
      <c r="BC8" s="73">
        <v>15.3</v>
      </c>
      <c r="BD8" s="73">
        <v>17</v>
      </c>
      <c r="BE8" s="71">
        <v>18.3</v>
      </c>
      <c r="BF8" s="71">
        <v>20</v>
      </c>
      <c r="BG8" s="73">
        <v>21.3</v>
      </c>
      <c r="BH8" s="73">
        <v>23</v>
      </c>
      <c r="BI8" s="74">
        <v>2</v>
      </c>
      <c r="BJ8" s="62"/>
      <c r="BK8" s="75">
        <v>8</v>
      </c>
      <c r="BL8" s="76">
        <v>11</v>
      </c>
      <c r="BM8" s="77">
        <v>14</v>
      </c>
      <c r="BN8" s="76">
        <v>17</v>
      </c>
      <c r="BO8" s="77">
        <v>20</v>
      </c>
      <c r="BP8" s="76">
        <v>23</v>
      </c>
      <c r="BQ8" s="78">
        <v>5</v>
      </c>
      <c r="BS8" s="16" t="s">
        <v>55</v>
      </c>
      <c r="BT8" s="230" t="s">
        <v>56</v>
      </c>
      <c r="BV8" s="16" t="s">
        <v>55</v>
      </c>
      <c r="BW8" s="230" t="s">
        <v>56</v>
      </c>
      <c r="BY8" s="16" t="s">
        <v>55</v>
      </c>
      <c r="BZ8" s="230" t="s">
        <v>56</v>
      </c>
      <c r="CB8" s="16" t="s">
        <v>55</v>
      </c>
      <c r="CC8" s="230" t="s">
        <v>56</v>
      </c>
      <c r="CE8" s="16" t="s">
        <v>55</v>
      </c>
      <c r="CF8" s="230" t="s">
        <v>56</v>
      </c>
      <c r="CH8" s="16" t="s">
        <v>55</v>
      </c>
      <c r="CI8" s="230" t="s">
        <v>56</v>
      </c>
      <c r="CK8" s="16" t="s">
        <v>55</v>
      </c>
      <c r="CL8" s="230" t="s">
        <v>56</v>
      </c>
      <c r="CN8" s="16" t="s">
        <v>55</v>
      </c>
      <c r="CO8" s="230" t="s">
        <v>56</v>
      </c>
    </row>
    <row r="9" spans="1:93" ht="24.95" customHeight="1" x14ac:dyDescent="0.2">
      <c r="B9" s="371">
        <v>5.27</v>
      </c>
      <c r="C9" s="393" t="s">
        <v>71</v>
      </c>
      <c r="D9" s="390" t="s">
        <v>236</v>
      </c>
      <c r="E9" s="439">
        <v>9.4</v>
      </c>
      <c r="F9" s="439" t="s">
        <v>23</v>
      </c>
      <c r="G9" s="95">
        <v>0</v>
      </c>
      <c r="H9" s="373">
        <f t="shared" ref="H9:H24" si="0">G9/(N(E9)+N(F9))</f>
        <v>0</v>
      </c>
      <c r="I9" s="96" t="s">
        <v>72</v>
      </c>
      <c r="J9" s="95">
        <v>0</v>
      </c>
      <c r="K9" s="374">
        <v>5.45</v>
      </c>
      <c r="L9" s="393" t="s">
        <v>71</v>
      </c>
      <c r="M9" s="390" t="s">
        <v>278</v>
      </c>
      <c r="N9" s="439">
        <v>4.3</v>
      </c>
      <c r="O9" s="439" t="s">
        <v>23</v>
      </c>
      <c r="P9" s="95">
        <v>1</v>
      </c>
      <c r="Q9" s="373">
        <f t="shared" ref="Q9:Q24" si="1">P9/(N(N9)+N(O9))</f>
        <v>0.23255813953488372</v>
      </c>
      <c r="R9" s="96" t="s">
        <v>166</v>
      </c>
      <c r="S9" s="95">
        <v>1</v>
      </c>
      <c r="T9" s="98">
        <f t="shared" ref="T9:T24" si="2">G9+P9</f>
        <v>1</v>
      </c>
      <c r="U9" s="99">
        <f t="shared" ref="U9:U24" si="3">T9/(N(E9)+N(F9)+N(N9)+N(O9))</f>
        <v>7.2992700729927015E-2</v>
      </c>
      <c r="X9" s="100">
        <f t="shared" ref="X9:AJ21" si="4">IF(N($B9)&gt;0,IF($B9&gt;=X$6,IF($B9&lt;=X$8,$G9,0),0),0)+IF(N($K9)&gt;0,IF($K9&gt;=X$6,IF($K9&lt;=X$8,$P9,0),0),0)</f>
        <v>0</v>
      </c>
      <c r="Y9" s="101">
        <f t="shared" si="4"/>
        <v>1</v>
      </c>
      <c r="Z9" s="101">
        <f t="shared" si="4"/>
        <v>0</v>
      </c>
      <c r="AA9" s="102">
        <f t="shared" si="4"/>
        <v>0</v>
      </c>
      <c r="AB9" s="102">
        <f t="shared" si="4"/>
        <v>0</v>
      </c>
      <c r="AC9" s="101">
        <f t="shared" si="4"/>
        <v>0</v>
      </c>
      <c r="AD9" s="101">
        <f t="shared" si="4"/>
        <v>0</v>
      </c>
      <c r="AE9" s="102">
        <f t="shared" si="4"/>
        <v>0</v>
      </c>
      <c r="AF9" s="102">
        <f t="shared" si="4"/>
        <v>0</v>
      </c>
      <c r="AG9" s="101">
        <f t="shared" si="4"/>
        <v>0</v>
      </c>
      <c r="AH9" s="101">
        <f t="shared" si="4"/>
        <v>0</v>
      </c>
      <c r="AI9" s="102">
        <f t="shared" si="4"/>
        <v>0</v>
      </c>
      <c r="AJ9" s="102">
        <f t="shared" si="4"/>
        <v>0</v>
      </c>
      <c r="AK9" s="103">
        <f t="shared" ref="AK9:AK23" si="5">IF(N($B9)&gt;0,IF($B9&gt;=AK$6,IF($B9&lt;=AK$1,$G9,0),0),0)+IF(N($K9)&gt;0,IF($K9&gt;=AK$6,IF($K9&lt;=AK$1,$P9,0),0),0)</f>
        <v>0</v>
      </c>
      <c r="AM9" s="104">
        <f t="shared" ref="AM9:AM23" si="6">Y9+Z9</f>
        <v>1</v>
      </c>
      <c r="AN9" s="105">
        <f t="shared" ref="AN9:AN23" si="7">AA9+AB9</f>
        <v>0</v>
      </c>
      <c r="AO9" s="106">
        <f t="shared" ref="AO9:AO23" si="8">AC9+AD9</f>
        <v>0</v>
      </c>
      <c r="AP9" s="105">
        <f t="shared" ref="AP9:AP23" si="9">AE9+AF9</f>
        <v>0</v>
      </c>
      <c r="AQ9" s="106">
        <f t="shared" ref="AQ9:AQ23" si="10">AG9+AH9</f>
        <v>0</v>
      </c>
      <c r="AR9" s="105">
        <f t="shared" ref="AR9:AR23" si="11">AI9+AJ9</f>
        <v>0</v>
      </c>
      <c r="AS9" s="107">
        <f t="shared" ref="AS9:AS23" si="12">AK9+X9</f>
        <v>0</v>
      </c>
      <c r="AV9" s="100">
        <f t="shared" ref="AV9:BH21" si="13">IF(N($B9)&gt;0,IF($B9&gt;=AV$6,IF($B9&lt;=AV$8,N($E9)+N($F9),0),0),0)+IF(N($K9)&gt;0,IF($K9&gt;=AV$6,IF($K9&lt;=AV$8,N($N9)+N($O9),0),0),0)</f>
        <v>0</v>
      </c>
      <c r="AW9" s="101">
        <f t="shared" si="13"/>
        <v>13.7</v>
      </c>
      <c r="AX9" s="101">
        <f t="shared" si="13"/>
        <v>0</v>
      </c>
      <c r="AY9" s="102">
        <f t="shared" si="13"/>
        <v>0</v>
      </c>
      <c r="AZ9" s="102">
        <f t="shared" si="13"/>
        <v>0</v>
      </c>
      <c r="BA9" s="101">
        <f t="shared" si="13"/>
        <v>0</v>
      </c>
      <c r="BB9" s="101">
        <f t="shared" si="13"/>
        <v>0</v>
      </c>
      <c r="BC9" s="102">
        <f t="shared" si="13"/>
        <v>0</v>
      </c>
      <c r="BD9" s="102">
        <f t="shared" si="13"/>
        <v>0</v>
      </c>
      <c r="BE9" s="101">
        <f t="shared" si="13"/>
        <v>0</v>
      </c>
      <c r="BF9" s="101">
        <f t="shared" si="13"/>
        <v>0</v>
      </c>
      <c r="BG9" s="102">
        <f t="shared" si="13"/>
        <v>0</v>
      </c>
      <c r="BH9" s="102">
        <f t="shared" si="13"/>
        <v>0</v>
      </c>
      <c r="BI9" s="103">
        <f t="shared" ref="BI9:BI23" si="14">IF(N($B9)&gt;0,IF($B9&gt;=BI$6,IF($B9&lt;=BI$8+24,N($E9)+N($F9),0),0),0)+IF(N($K9)&gt;0,IF($K9&gt;=BI$6,IF($K9&lt;=BI$8+24,N($N9)+N($O9),0),0),0)+IF(N($B9)&gt;0,IF($B9&lt;=BI$8,N($E9)+N($F9),0),0)+IF(N($K9)&gt;0,IF($K9&lt;=BI$8,N($N9)+N($O9),0),0)</f>
        <v>0</v>
      </c>
      <c r="BK9" s="104">
        <f t="shared" ref="BK9:BK23" si="15">AW9+AX9</f>
        <v>13.7</v>
      </c>
      <c r="BL9" s="105">
        <f t="shared" ref="BL9:BL23" si="16">AY9+AZ9</f>
        <v>0</v>
      </c>
      <c r="BM9" s="106">
        <f t="shared" ref="BM9:BM23" si="17">BA9+BB9</f>
        <v>0</v>
      </c>
      <c r="BN9" s="105">
        <f t="shared" ref="BN9:BN23" si="18">BC9+BD9</f>
        <v>0</v>
      </c>
      <c r="BO9" s="106">
        <f t="shared" ref="BO9:BO23" si="19">BE9+BF9</f>
        <v>0</v>
      </c>
      <c r="BP9" s="105">
        <f t="shared" ref="BP9:BP23" si="20">BG9+BH9</f>
        <v>0</v>
      </c>
      <c r="BQ9" s="107">
        <f t="shared" ref="BQ9:BQ23" si="21">BI9+AV9</f>
        <v>0</v>
      </c>
      <c r="BS9" s="100">
        <f>IF(T($C9)=T('Typy taboru'!$C$8),IF($J9&gt;0,IF($J9&gt;='Typy taboru'!$F$8,IF($J9&gt;'Typy taboru'!$G$8,IF($J9&gt;'Typy taboru'!$I$8,3,2),1),0)),0)</f>
        <v>0</v>
      </c>
      <c r="BT9" s="232">
        <f>IF(T($L9)=T('Typy taboru'!$C$8),IF($S9&gt;0,IF($S9&gt;='Typy taboru'!$F$8,IF($S9&gt;'Typy taboru'!$G$8,IF($S9&gt;'Typy taboru'!$I$8,3,2),1),0)),0)</f>
        <v>0</v>
      </c>
      <c r="BV9" s="100">
        <f>IF(T($C9)=T('Typy taboru'!$C$9),IF($J9&gt;0,IF($J9&gt;='Typy taboru'!$F$9,IF($J9&gt;'Typy taboru'!$G$9,IF($J9&gt;'Typy taboru'!$I$9,3,2),1),0)),0)</f>
        <v>0</v>
      </c>
      <c r="BW9" s="232">
        <f>IF(T($L9)=T('Typy taboru'!$C$9),IF($S9&gt;0,IF($S9&gt;='Typy taboru'!$F$9,IF($S9&gt;'Typy taboru'!$G$9,IF($S9&gt;'Typy taboru'!$I$9,3,2),1),0)),0)</f>
        <v>0</v>
      </c>
      <c r="BY9" s="100">
        <f>IF(T($C9)=T('Typy taboru'!$C$10),IF($J9&gt;0,IF($J9&gt;='Typy taboru'!$F$10,IF($J9&gt;'Typy taboru'!$G$10,IF($J9&gt;'Typy taboru'!$I$10,3,2),1),0)),0)</f>
        <v>0</v>
      </c>
      <c r="BZ9" s="232">
        <f>IF(T($L9)=T('Typy taboru'!$C$10),IF($S9&gt;0,IF($S9&gt;='Typy taboru'!$F$10,IF($S9&gt;'Typy taboru'!$G$10,IF($S9&gt;'Typy taboru'!$I$10,3,2),1),0)),0)</f>
        <v>0</v>
      </c>
      <c r="CB9" s="100">
        <f>IF(T($C9)=T('Typy taboru'!$C$11),IF($J9&gt;0,IF($J9&gt;='Typy taboru'!$F$11,IF($J9&gt;'Typy taboru'!$G$11,IF($J9&gt;'Typy taboru'!$I$11,3,2),1),0)),0)</f>
        <v>0</v>
      </c>
      <c r="CC9" s="232">
        <f>IF(T($L9)=T('Typy taboru'!$C$11),IF($S9&gt;0,IF($S9&gt;='Typy taboru'!$F$11,IF($S9&gt;'Typy taboru'!$G$11,IF($S9&gt;'Typy taboru'!$I$11,3,2),1),0)),0)</f>
        <v>0</v>
      </c>
      <c r="CE9" s="100" t="b">
        <f>IF(T($C9)=T('Typy taboru'!$C$12),IF($J9&gt;0,IF($J9&gt;='Typy taboru'!$F$12,IF($J9&gt;'Typy taboru'!$G$12,IF($J9&gt;'Typy taboru'!$I$12,3,2),1),0)),0)</f>
        <v>0</v>
      </c>
      <c r="CF9" s="232">
        <f>IF(T($L9)=T('Typy taboru'!$C$12),IF($S9&gt;0,IF($S9&gt;='Typy taboru'!$F$12,IF($S9&gt;'Typy taboru'!$G$12,IF($S9&gt;'Typy taboru'!$I$12,3,2),1),0)),0)</f>
        <v>0</v>
      </c>
      <c r="CH9" s="100">
        <f>IF(T($C9)=T('Typy taboru'!$C$13),IF($J9&gt;0,IF($J9&gt;='Typy taboru'!$F$13,IF($J9&gt;'Typy taboru'!$G$13,IF($J9&gt;'Typy taboru'!$I$13,3,2),1),0)),0)</f>
        <v>0</v>
      </c>
      <c r="CI9" s="232">
        <f>IF(T($L9)=T('Typy taboru'!$C$13),IF($S9&gt;0,IF($S9&gt;='Typy taboru'!$F$13,IF($S9&gt;'Typy taboru'!$G$13,IF($S9&gt;'Typy taboru'!$I$13,3,2),1),0)),0)</f>
        <v>0</v>
      </c>
      <c r="CK9" s="100">
        <f>IF(T($C9)=T('Typy taboru'!$C$14),IF($J9&gt;0,IF($J9&gt;='Typy taboru'!$F$14,IF($J9&gt;'Typy taboru'!$G$14,IF($J9&gt;'Typy taboru'!$I$14,3,2),1),0)),0)</f>
        <v>0</v>
      </c>
      <c r="CL9" s="232">
        <f>IF(T($L9)=T('Typy taboru'!$C$14),IF($S9&gt;0,IF($S9&gt;='Typy taboru'!$F$14,IF($S9&gt;'Typy taboru'!$G$14,IF($S9&gt;'Typy taboru'!$I$14,3,2),1),0)),0)</f>
        <v>0</v>
      </c>
      <c r="CN9" s="100">
        <f>IF(T($C9)=T('Typy taboru'!$C$15),IF($J9&gt;0,IF($J9&gt;='Typy taboru'!$F$15,IF($J9&gt;'Typy taboru'!$G$15,IF($J9&gt;'Typy taboru'!$I$15,3,2),1),0)),0)</f>
        <v>0</v>
      </c>
      <c r="CO9" s="232">
        <f>IF(T($L9)=T('Typy taboru'!$C$15),IF($S9&gt;0,IF($S9&gt;='Typy taboru'!$F$15,IF($S9&gt;'Typy taboru'!$G$15,IF($S9&gt;'Typy taboru'!$I$15,3,2),1),0)),0)</f>
        <v>0</v>
      </c>
    </row>
    <row r="10" spans="1:93" s="366" customFormat="1" ht="24.95" customHeight="1" x14ac:dyDescent="0.2">
      <c r="B10" s="371">
        <v>5.57</v>
      </c>
      <c r="C10" s="393" t="s">
        <v>71</v>
      </c>
      <c r="D10" s="390" t="s">
        <v>272</v>
      </c>
      <c r="E10" s="439">
        <v>5.2</v>
      </c>
      <c r="F10" s="439" t="s">
        <v>23</v>
      </c>
      <c r="G10" s="372">
        <v>1</v>
      </c>
      <c r="H10" s="373">
        <f t="shared" ref="H10:H12" si="22">G10/(N(E10)+N(F10))</f>
        <v>0.19230769230769229</v>
      </c>
      <c r="I10" s="96" t="s">
        <v>182</v>
      </c>
      <c r="J10" s="372">
        <v>1</v>
      </c>
      <c r="K10" s="374">
        <v>6.15</v>
      </c>
      <c r="L10" s="393" t="s">
        <v>71</v>
      </c>
      <c r="M10" s="390" t="s">
        <v>279</v>
      </c>
      <c r="N10" s="439">
        <v>9.6999999999999993</v>
      </c>
      <c r="O10" s="439" t="s">
        <v>23</v>
      </c>
      <c r="P10" s="372">
        <v>1</v>
      </c>
      <c r="Q10" s="373">
        <f t="shared" ref="Q10:Q12" si="23">P10/(N(N10)+N(O10))</f>
        <v>0.10309278350515465</v>
      </c>
      <c r="R10" s="96" t="s">
        <v>193</v>
      </c>
      <c r="S10" s="372">
        <v>1</v>
      </c>
      <c r="T10" s="375">
        <f t="shared" ref="T10:T12" si="24">G10+P10</f>
        <v>2</v>
      </c>
      <c r="U10" s="376">
        <f t="shared" ref="U10:U12" si="25">T10/(N(E10)+N(F10)+N(N10)+N(O10))</f>
        <v>0.13422818791946309</v>
      </c>
      <c r="X10" s="377">
        <f t="shared" si="4"/>
        <v>0</v>
      </c>
      <c r="Y10" s="378">
        <f t="shared" si="4"/>
        <v>2</v>
      </c>
      <c r="Z10" s="378">
        <f t="shared" si="4"/>
        <v>0</v>
      </c>
      <c r="AA10" s="379">
        <f t="shared" si="4"/>
        <v>0</v>
      </c>
      <c r="AB10" s="379">
        <f t="shared" si="4"/>
        <v>0</v>
      </c>
      <c r="AC10" s="378">
        <f t="shared" si="4"/>
        <v>0</v>
      </c>
      <c r="AD10" s="378">
        <f t="shared" si="4"/>
        <v>0</v>
      </c>
      <c r="AE10" s="379">
        <f t="shared" si="4"/>
        <v>0</v>
      </c>
      <c r="AF10" s="379">
        <f t="shared" si="4"/>
        <v>0</v>
      </c>
      <c r="AG10" s="378">
        <f t="shared" si="4"/>
        <v>0</v>
      </c>
      <c r="AH10" s="378">
        <f t="shared" si="4"/>
        <v>0</v>
      </c>
      <c r="AI10" s="379">
        <f t="shared" si="4"/>
        <v>0</v>
      </c>
      <c r="AJ10" s="379">
        <f t="shared" si="4"/>
        <v>0</v>
      </c>
      <c r="AK10" s="380">
        <f t="shared" si="5"/>
        <v>0</v>
      </c>
      <c r="AM10" s="381">
        <f t="shared" ref="AM10:AM12" si="26">Y10+Z10</f>
        <v>2</v>
      </c>
      <c r="AN10" s="382">
        <f t="shared" ref="AN10:AN12" si="27">AA10+AB10</f>
        <v>0</v>
      </c>
      <c r="AO10" s="383">
        <f t="shared" ref="AO10:AO12" si="28">AC10+AD10</f>
        <v>0</v>
      </c>
      <c r="AP10" s="382">
        <f t="shared" ref="AP10:AP12" si="29">AE10+AF10</f>
        <v>0</v>
      </c>
      <c r="AQ10" s="383">
        <f t="shared" ref="AQ10:AQ12" si="30">AG10+AH10</f>
        <v>0</v>
      </c>
      <c r="AR10" s="382">
        <f t="shared" ref="AR10:AR12" si="31">AI10+AJ10</f>
        <v>0</v>
      </c>
      <c r="AS10" s="384">
        <f t="shared" ref="AS10:AS12" si="32">AK10+X10</f>
        <v>0</v>
      </c>
      <c r="AV10" s="377">
        <f t="shared" si="13"/>
        <v>0</v>
      </c>
      <c r="AW10" s="378">
        <f t="shared" si="13"/>
        <v>14.899999999999999</v>
      </c>
      <c r="AX10" s="378">
        <f t="shared" si="13"/>
        <v>0</v>
      </c>
      <c r="AY10" s="379">
        <f t="shared" si="13"/>
        <v>0</v>
      </c>
      <c r="AZ10" s="379">
        <f t="shared" si="13"/>
        <v>0</v>
      </c>
      <c r="BA10" s="378">
        <f t="shared" si="13"/>
        <v>0</v>
      </c>
      <c r="BB10" s="378">
        <f t="shared" si="13"/>
        <v>0</v>
      </c>
      <c r="BC10" s="379">
        <f t="shared" si="13"/>
        <v>0</v>
      </c>
      <c r="BD10" s="379">
        <f t="shared" si="13"/>
        <v>0</v>
      </c>
      <c r="BE10" s="378">
        <f t="shared" si="13"/>
        <v>0</v>
      </c>
      <c r="BF10" s="378">
        <f t="shared" si="13"/>
        <v>0</v>
      </c>
      <c r="BG10" s="379">
        <f t="shared" si="13"/>
        <v>0</v>
      </c>
      <c r="BH10" s="379">
        <f t="shared" si="13"/>
        <v>0</v>
      </c>
      <c r="BI10" s="380">
        <f t="shared" si="14"/>
        <v>0</v>
      </c>
      <c r="BK10" s="381">
        <f t="shared" ref="BK10:BK12" si="33">AW10+AX10</f>
        <v>14.899999999999999</v>
      </c>
      <c r="BL10" s="382">
        <f t="shared" ref="BL10:BL12" si="34">AY10+AZ10</f>
        <v>0</v>
      </c>
      <c r="BM10" s="383">
        <f t="shared" ref="BM10:BM12" si="35">BA10+BB10</f>
        <v>0</v>
      </c>
      <c r="BN10" s="382">
        <f t="shared" ref="BN10:BN12" si="36">BC10+BD10</f>
        <v>0</v>
      </c>
      <c r="BO10" s="383">
        <f t="shared" ref="BO10:BO12" si="37">BE10+BF10</f>
        <v>0</v>
      </c>
      <c r="BP10" s="382">
        <f t="shared" ref="BP10:BP12" si="38">BG10+BH10</f>
        <v>0</v>
      </c>
      <c r="BQ10" s="384">
        <f t="shared" ref="BQ10:BQ12" si="39">BI10+AV10</f>
        <v>0</v>
      </c>
      <c r="BS10" s="377">
        <f>IF(T($C10)=T('Typy taboru'!$C$8),IF($J10&gt;0,IF($J10&gt;='Typy taboru'!$F$8,IF($J10&gt;'Typy taboru'!$G$8,IF($J10&gt;'Typy taboru'!$I$8,3,2),1),0)),0)</f>
        <v>0</v>
      </c>
      <c r="BT10" s="388">
        <f>IF(T($L10)=T('Typy taboru'!$C$8),IF($S10&gt;0,IF($S10&gt;='Typy taboru'!$F$8,IF($S10&gt;'Typy taboru'!$G$8,IF($S10&gt;'Typy taboru'!$I$8,3,2),1),0)),0)</f>
        <v>0</v>
      </c>
      <c r="BV10" s="377">
        <f>IF(T($C10)=T('Typy taboru'!$C$9),IF($J10&gt;0,IF($J10&gt;='Typy taboru'!$F$9,IF($J10&gt;'Typy taboru'!$G$9,IF($J10&gt;'Typy taboru'!$I$9,3,2),1),0)),0)</f>
        <v>0</v>
      </c>
      <c r="BW10" s="388">
        <f>IF(T($L10)=T('Typy taboru'!$C$9),IF($S10&gt;0,IF($S10&gt;='Typy taboru'!$F$9,IF($S10&gt;'Typy taboru'!$G$9,IF($S10&gt;'Typy taboru'!$I$9,3,2),1),0)),0)</f>
        <v>0</v>
      </c>
      <c r="BY10" s="377">
        <f>IF(T($C10)=T('Typy taboru'!$C$10),IF($J10&gt;0,IF($J10&gt;='Typy taboru'!$F$10,IF($J10&gt;'Typy taboru'!$G$10,IF($J10&gt;'Typy taboru'!$I$10,3,2),1),0)),0)</f>
        <v>0</v>
      </c>
      <c r="BZ10" s="388">
        <f>IF(T($L10)=T('Typy taboru'!$C$10),IF($S10&gt;0,IF($S10&gt;='Typy taboru'!$F$10,IF($S10&gt;'Typy taboru'!$G$10,IF($S10&gt;'Typy taboru'!$I$10,3,2),1),0)),0)</f>
        <v>0</v>
      </c>
      <c r="CB10" s="377">
        <f>IF(T($C10)=T('Typy taboru'!$C$11),IF($J10&gt;0,IF($J10&gt;='Typy taboru'!$F$11,IF($J10&gt;'Typy taboru'!$G$11,IF($J10&gt;'Typy taboru'!$I$11,3,2),1),0)),0)</f>
        <v>0</v>
      </c>
      <c r="CC10" s="388">
        <f>IF(T($L10)=T('Typy taboru'!$C$11),IF($S10&gt;0,IF($S10&gt;='Typy taboru'!$F$11,IF($S10&gt;'Typy taboru'!$G$11,IF($S10&gt;'Typy taboru'!$I$11,3,2),1),0)),0)</f>
        <v>0</v>
      </c>
      <c r="CE10" s="377">
        <f>IF(T($C10)=T('Typy taboru'!$C$12),IF($J10&gt;0,IF($J10&gt;='Typy taboru'!$F$12,IF($J10&gt;'Typy taboru'!$G$12,IF($J10&gt;'Typy taboru'!$I$12,3,2),1),0)),0)</f>
        <v>0</v>
      </c>
      <c r="CF10" s="388">
        <f>IF(T($L10)=T('Typy taboru'!$C$12),IF($S10&gt;0,IF($S10&gt;='Typy taboru'!$F$12,IF($S10&gt;'Typy taboru'!$G$12,IF($S10&gt;'Typy taboru'!$I$12,3,2),1),0)),0)</f>
        <v>0</v>
      </c>
      <c r="CH10" s="377">
        <f>IF(T($C10)=T('Typy taboru'!$C$13),IF($J10&gt;0,IF($J10&gt;='Typy taboru'!$F$13,IF($J10&gt;'Typy taboru'!$G$13,IF($J10&gt;'Typy taboru'!$I$13,3,2),1),0)),0)</f>
        <v>0</v>
      </c>
      <c r="CI10" s="388">
        <f>IF(T($L10)=T('Typy taboru'!$C$13),IF($S10&gt;0,IF($S10&gt;='Typy taboru'!$F$13,IF($S10&gt;'Typy taboru'!$G$13,IF($S10&gt;'Typy taboru'!$I$13,3,2),1),0)),0)</f>
        <v>0</v>
      </c>
      <c r="CK10" s="377">
        <f>IF(T($C10)=T('Typy taboru'!$C$14),IF($J10&gt;0,IF($J10&gt;='Typy taboru'!$F$14,IF($J10&gt;'Typy taboru'!$G$14,IF($J10&gt;'Typy taboru'!$I$14,3,2),1),0)),0)</f>
        <v>0</v>
      </c>
      <c r="CL10" s="388">
        <f>IF(T($L10)=T('Typy taboru'!$C$14),IF($S10&gt;0,IF($S10&gt;='Typy taboru'!$F$14,IF($S10&gt;'Typy taboru'!$G$14,IF($S10&gt;'Typy taboru'!$I$14,3,2),1),0)),0)</f>
        <v>0</v>
      </c>
      <c r="CN10" s="377">
        <f>IF(T($C10)=T('Typy taboru'!$C$15),IF($J10&gt;0,IF($J10&gt;='Typy taboru'!$F$15,IF($J10&gt;'Typy taboru'!$G$15,IF($J10&gt;'Typy taboru'!$I$15,3,2),1),0)),0)</f>
        <v>0</v>
      </c>
      <c r="CO10" s="388">
        <f>IF(T($L10)=T('Typy taboru'!$C$15),IF($S10&gt;0,IF($S10&gt;='Typy taboru'!$F$15,IF($S10&gt;'Typy taboru'!$G$15,IF($S10&gt;'Typy taboru'!$I$15,3,2),1),0)),0)</f>
        <v>0</v>
      </c>
    </row>
    <row r="11" spans="1:93" s="366" customFormat="1" ht="24.95" customHeight="1" x14ac:dyDescent="0.2">
      <c r="B11" s="371">
        <v>6.48</v>
      </c>
      <c r="C11" s="393" t="s">
        <v>71</v>
      </c>
      <c r="D11" s="390" t="s">
        <v>273</v>
      </c>
      <c r="E11" s="439">
        <v>11.8</v>
      </c>
      <c r="F11" s="439" t="s">
        <v>23</v>
      </c>
      <c r="G11" s="372">
        <v>5</v>
      </c>
      <c r="H11" s="373">
        <f t="shared" si="22"/>
        <v>0.42372881355932202</v>
      </c>
      <c r="I11" s="96" t="s">
        <v>117</v>
      </c>
      <c r="J11" s="372">
        <v>3</v>
      </c>
      <c r="K11" s="374">
        <v>7.22</v>
      </c>
      <c r="L11" s="393" t="s">
        <v>71</v>
      </c>
      <c r="M11" s="390" t="s">
        <v>280</v>
      </c>
      <c r="N11" s="439">
        <v>8.3000000000000007</v>
      </c>
      <c r="O11" s="439" t="s">
        <v>23</v>
      </c>
      <c r="P11" s="372">
        <v>10</v>
      </c>
      <c r="Q11" s="373">
        <f t="shared" si="23"/>
        <v>1.2048192771084336</v>
      </c>
      <c r="R11" s="96" t="s">
        <v>209</v>
      </c>
      <c r="S11" s="372">
        <v>6</v>
      </c>
      <c r="T11" s="375">
        <f t="shared" si="24"/>
        <v>15</v>
      </c>
      <c r="U11" s="376">
        <f t="shared" si="25"/>
        <v>0.74626865671641784</v>
      </c>
      <c r="X11" s="377">
        <f t="shared" si="4"/>
        <v>0</v>
      </c>
      <c r="Y11" s="378">
        <f t="shared" si="4"/>
        <v>0</v>
      </c>
      <c r="Z11" s="378">
        <f t="shared" si="4"/>
        <v>15</v>
      </c>
      <c r="AA11" s="379">
        <f t="shared" si="4"/>
        <v>0</v>
      </c>
      <c r="AB11" s="379">
        <f t="shared" si="4"/>
        <v>0</v>
      </c>
      <c r="AC11" s="378">
        <f t="shared" si="4"/>
        <v>0</v>
      </c>
      <c r="AD11" s="378">
        <f t="shared" si="4"/>
        <v>0</v>
      </c>
      <c r="AE11" s="379">
        <f t="shared" si="4"/>
        <v>0</v>
      </c>
      <c r="AF11" s="379">
        <f t="shared" si="4"/>
        <v>0</v>
      </c>
      <c r="AG11" s="378">
        <f t="shared" si="4"/>
        <v>0</v>
      </c>
      <c r="AH11" s="378">
        <f t="shared" si="4"/>
        <v>0</v>
      </c>
      <c r="AI11" s="379">
        <f t="shared" si="4"/>
        <v>0</v>
      </c>
      <c r="AJ11" s="379">
        <f t="shared" si="4"/>
        <v>0</v>
      </c>
      <c r="AK11" s="380">
        <f t="shared" si="5"/>
        <v>0</v>
      </c>
      <c r="AM11" s="381">
        <f t="shared" si="26"/>
        <v>15</v>
      </c>
      <c r="AN11" s="382">
        <f t="shared" si="27"/>
        <v>0</v>
      </c>
      <c r="AO11" s="383">
        <f t="shared" si="28"/>
        <v>0</v>
      </c>
      <c r="AP11" s="382">
        <f t="shared" si="29"/>
        <v>0</v>
      </c>
      <c r="AQ11" s="383">
        <f t="shared" si="30"/>
        <v>0</v>
      </c>
      <c r="AR11" s="382">
        <f t="shared" si="31"/>
        <v>0</v>
      </c>
      <c r="AS11" s="384">
        <f t="shared" si="32"/>
        <v>0</v>
      </c>
      <c r="AV11" s="377">
        <f t="shared" si="13"/>
        <v>0</v>
      </c>
      <c r="AW11" s="378">
        <f t="shared" si="13"/>
        <v>0</v>
      </c>
      <c r="AX11" s="378">
        <f t="shared" si="13"/>
        <v>20.100000000000001</v>
      </c>
      <c r="AY11" s="379">
        <f t="shared" si="13"/>
        <v>0</v>
      </c>
      <c r="AZ11" s="379">
        <f t="shared" si="13"/>
        <v>0</v>
      </c>
      <c r="BA11" s="378">
        <f t="shared" si="13"/>
        <v>0</v>
      </c>
      <c r="BB11" s="378">
        <f t="shared" si="13"/>
        <v>0</v>
      </c>
      <c r="BC11" s="379">
        <f t="shared" si="13"/>
        <v>0</v>
      </c>
      <c r="BD11" s="379">
        <f t="shared" si="13"/>
        <v>0</v>
      </c>
      <c r="BE11" s="378">
        <f t="shared" si="13"/>
        <v>0</v>
      </c>
      <c r="BF11" s="378">
        <f t="shared" si="13"/>
        <v>0</v>
      </c>
      <c r="BG11" s="379">
        <f t="shared" si="13"/>
        <v>0</v>
      </c>
      <c r="BH11" s="379">
        <f t="shared" si="13"/>
        <v>0</v>
      </c>
      <c r="BI11" s="380">
        <f t="shared" si="14"/>
        <v>0</v>
      </c>
      <c r="BK11" s="381">
        <f t="shared" si="33"/>
        <v>20.100000000000001</v>
      </c>
      <c r="BL11" s="382">
        <f t="shared" si="34"/>
        <v>0</v>
      </c>
      <c r="BM11" s="383">
        <f t="shared" si="35"/>
        <v>0</v>
      </c>
      <c r="BN11" s="382">
        <f t="shared" si="36"/>
        <v>0</v>
      </c>
      <c r="BO11" s="383">
        <f t="shared" si="37"/>
        <v>0</v>
      </c>
      <c r="BP11" s="382">
        <f t="shared" si="38"/>
        <v>0</v>
      </c>
      <c r="BQ11" s="384">
        <f t="shared" si="39"/>
        <v>0</v>
      </c>
      <c r="BS11" s="377">
        <f>IF(T($C11)=T('Typy taboru'!$C$8),IF($J11&gt;0,IF($J11&gt;='Typy taboru'!$F$8,IF($J11&gt;'Typy taboru'!$G$8,IF($J11&gt;'Typy taboru'!$I$8,3,2),1),0)),0)</f>
        <v>0</v>
      </c>
      <c r="BT11" s="388">
        <f>IF(T($L11)=T('Typy taboru'!$C$8),IF($S11&gt;0,IF($S11&gt;='Typy taboru'!$F$8,IF($S11&gt;'Typy taboru'!$G$8,IF($S11&gt;'Typy taboru'!$I$8,3,2),1),0)),0)</f>
        <v>0</v>
      </c>
      <c r="BV11" s="377">
        <f>IF(T($C11)=T('Typy taboru'!$C$9),IF($J11&gt;0,IF($J11&gt;='Typy taboru'!$F$9,IF($J11&gt;'Typy taboru'!$G$9,IF($J11&gt;'Typy taboru'!$I$9,3,2),1),0)),0)</f>
        <v>0</v>
      </c>
      <c r="BW11" s="388">
        <f>IF(T($L11)=T('Typy taboru'!$C$9),IF($S11&gt;0,IF($S11&gt;='Typy taboru'!$F$9,IF($S11&gt;'Typy taboru'!$G$9,IF($S11&gt;'Typy taboru'!$I$9,3,2),1),0)),0)</f>
        <v>0</v>
      </c>
      <c r="BY11" s="377">
        <f>IF(T($C11)=T('Typy taboru'!$C$10),IF($J11&gt;0,IF($J11&gt;='Typy taboru'!$F$10,IF($J11&gt;'Typy taboru'!$G$10,IF($J11&gt;'Typy taboru'!$I$10,3,2),1),0)),0)</f>
        <v>0</v>
      </c>
      <c r="BZ11" s="388">
        <f>IF(T($L11)=T('Typy taboru'!$C$10),IF($S11&gt;0,IF($S11&gt;='Typy taboru'!$F$10,IF($S11&gt;'Typy taboru'!$G$10,IF($S11&gt;'Typy taboru'!$I$10,3,2),1),0)),0)</f>
        <v>0</v>
      </c>
      <c r="CB11" s="377">
        <f>IF(T($C11)=T('Typy taboru'!$C$11),IF($J11&gt;0,IF($J11&gt;='Typy taboru'!$F$11,IF($J11&gt;'Typy taboru'!$G$11,IF($J11&gt;'Typy taboru'!$I$11,3,2),1),0)),0)</f>
        <v>0</v>
      </c>
      <c r="CC11" s="388">
        <f>IF(T($L11)=T('Typy taboru'!$C$11),IF($S11&gt;0,IF($S11&gt;='Typy taboru'!$F$11,IF($S11&gt;'Typy taboru'!$G$11,IF($S11&gt;'Typy taboru'!$I$11,3,2),1),0)),0)</f>
        <v>0</v>
      </c>
      <c r="CE11" s="377">
        <f>IF(T($C11)=T('Typy taboru'!$C$12),IF($J11&gt;0,IF($J11&gt;='Typy taboru'!$F$12,IF($J11&gt;'Typy taboru'!$G$12,IF($J11&gt;'Typy taboru'!$I$12,3,2),1),0)),0)</f>
        <v>0</v>
      </c>
      <c r="CF11" s="388">
        <f>IF(T($L11)=T('Typy taboru'!$C$12),IF($S11&gt;0,IF($S11&gt;='Typy taboru'!$F$12,IF($S11&gt;'Typy taboru'!$G$12,IF($S11&gt;'Typy taboru'!$I$12,3,2),1),0)),0)</f>
        <v>0</v>
      </c>
      <c r="CH11" s="377">
        <f>IF(T($C11)=T('Typy taboru'!$C$13),IF($J11&gt;0,IF($J11&gt;='Typy taboru'!$F$13,IF($J11&gt;'Typy taboru'!$G$13,IF($J11&gt;'Typy taboru'!$I$13,3,2),1),0)),0)</f>
        <v>0</v>
      </c>
      <c r="CI11" s="388">
        <f>IF(T($L11)=T('Typy taboru'!$C$13),IF($S11&gt;0,IF($S11&gt;='Typy taboru'!$F$13,IF($S11&gt;'Typy taboru'!$G$13,IF($S11&gt;'Typy taboru'!$I$13,3,2),1),0)),0)</f>
        <v>0</v>
      </c>
      <c r="CK11" s="377">
        <f>IF(T($C11)=T('Typy taboru'!$C$14),IF($J11&gt;0,IF($J11&gt;='Typy taboru'!$F$14,IF($J11&gt;'Typy taboru'!$G$14,IF($J11&gt;'Typy taboru'!$I$14,3,2),1),0)),0)</f>
        <v>0</v>
      </c>
      <c r="CL11" s="388">
        <f>IF(T($L11)=T('Typy taboru'!$C$14),IF($S11&gt;0,IF($S11&gt;='Typy taboru'!$F$14,IF($S11&gt;'Typy taboru'!$G$14,IF($S11&gt;'Typy taboru'!$I$14,3,2),1),0)),0)</f>
        <v>0</v>
      </c>
      <c r="CN11" s="377">
        <f>IF(T($C11)=T('Typy taboru'!$C$15),IF($J11&gt;0,IF($J11&gt;='Typy taboru'!$F$15,IF($J11&gt;'Typy taboru'!$G$15,IF($J11&gt;'Typy taboru'!$I$15,3,2),1),0)),0)</f>
        <v>0</v>
      </c>
      <c r="CO11" s="388">
        <f>IF(T($L11)=T('Typy taboru'!$C$15),IF($S11&gt;0,IF($S11&gt;='Typy taboru'!$F$15,IF($S11&gt;'Typy taboru'!$G$15,IF($S11&gt;'Typy taboru'!$I$15,3,2),1),0)),0)</f>
        <v>0</v>
      </c>
    </row>
    <row r="12" spans="1:93" s="366" customFormat="1" ht="24.95" customHeight="1" x14ac:dyDescent="0.2">
      <c r="B12" s="371">
        <v>7.48</v>
      </c>
      <c r="C12" s="393" t="s">
        <v>71</v>
      </c>
      <c r="D12" s="390" t="s">
        <v>274</v>
      </c>
      <c r="E12" s="439">
        <v>4.4000000000000004</v>
      </c>
      <c r="F12" s="439" t="s">
        <v>23</v>
      </c>
      <c r="G12" s="372">
        <v>2</v>
      </c>
      <c r="H12" s="373">
        <f t="shared" si="22"/>
        <v>0.45454545454545453</v>
      </c>
      <c r="I12" s="96" t="s">
        <v>102</v>
      </c>
      <c r="J12" s="372">
        <v>2</v>
      </c>
      <c r="K12" s="374">
        <v>8.01</v>
      </c>
      <c r="L12" s="393" t="s">
        <v>71</v>
      </c>
      <c r="M12" s="390" t="s">
        <v>278</v>
      </c>
      <c r="N12" s="439">
        <v>4.3</v>
      </c>
      <c r="O12" s="439" t="s">
        <v>23</v>
      </c>
      <c r="P12" s="372">
        <v>0</v>
      </c>
      <c r="Q12" s="373">
        <f t="shared" si="23"/>
        <v>0</v>
      </c>
      <c r="R12" s="96" t="s">
        <v>72</v>
      </c>
      <c r="S12" s="372">
        <v>0</v>
      </c>
      <c r="T12" s="375">
        <f t="shared" si="24"/>
        <v>2</v>
      </c>
      <c r="U12" s="376">
        <f t="shared" si="25"/>
        <v>0.22988505747126439</v>
      </c>
      <c r="X12" s="377">
        <f t="shared" si="4"/>
        <v>0</v>
      </c>
      <c r="Y12" s="378">
        <f t="shared" si="4"/>
        <v>0</v>
      </c>
      <c r="Z12" s="378">
        <f t="shared" si="4"/>
        <v>2</v>
      </c>
      <c r="AA12" s="379">
        <f t="shared" si="4"/>
        <v>0</v>
      </c>
      <c r="AB12" s="379">
        <f t="shared" si="4"/>
        <v>0</v>
      </c>
      <c r="AC12" s="378">
        <f t="shared" si="4"/>
        <v>0</v>
      </c>
      <c r="AD12" s="378">
        <f t="shared" si="4"/>
        <v>0</v>
      </c>
      <c r="AE12" s="379">
        <f t="shared" si="4"/>
        <v>0</v>
      </c>
      <c r="AF12" s="379">
        <f t="shared" si="4"/>
        <v>0</v>
      </c>
      <c r="AG12" s="378">
        <f t="shared" si="4"/>
        <v>0</v>
      </c>
      <c r="AH12" s="378">
        <f t="shared" si="4"/>
        <v>0</v>
      </c>
      <c r="AI12" s="379">
        <f t="shared" si="4"/>
        <v>0</v>
      </c>
      <c r="AJ12" s="379">
        <f t="shared" si="4"/>
        <v>0</v>
      </c>
      <c r="AK12" s="380">
        <f t="shared" si="5"/>
        <v>0</v>
      </c>
      <c r="AM12" s="381">
        <f t="shared" si="26"/>
        <v>2</v>
      </c>
      <c r="AN12" s="382">
        <f t="shared" si="27"/>
        <v>0</v>
      </c>
      <c r="AO12" s="383">
        <f t="shared" si="28"/>
        <v>0</v>
      </c>
      <c r="AP12" s="382">
        <f t="shared" si="29"/>
        <v>0</v>
      </c>
      <c r="AQ12" s="383">
        <f t="shared" si="30"/>
        <v>0</v>
      </c>
      <c r="AR12" s="382">
        <f t="shared" si="31"/>
        <v>0</v>
      </c>
      <c r="AS12" s="384">
        <f t="shared" si="32"/>
        <v>0</v>
      </c>
      <c r="AV12" s="377">
        <f t="shared" si="13"/>
        <v>0</v>
      </c>
      <c r="AW12" s="378">
        <f t="shared" si="13"/>
        <v>0</v>
      </c>
      <c r="AX12" s="378">
        <f t="shared" si="13"/>
        <v>4.4000000000000004</v>
      </c>
      <c r="AY12" s="379">
        <f t="shared" si="13"/>
        <v>4.3</v>
      </c>
      <c r="AZ12" s="379">
        <f t="shared" si="13"/>
        <v>0</v>
      </c>
      <c r="BA12" s="378">
        <f t="shared" si="13"/>
        <v>0</v>
      </c>
      <c r="BB12" s="378">
        <f t="shared" si="13"/>
        <v>0</v>
      </c>
      <c r="BC12" s="379">
        <f t="shared" si="13"/>
        <v>0</v>
      </c>
      <c r="BD12" s="379">
        <f t="shared" si="13"/>
        <v>0</v>
      </c>
      <c r="BE12" s="378">
        <f t="shared" si="13"/>
        <v>0</v>
      </c>
      <c r="BF12" s="378">
        <f t="shared" si="13"/>
        <v>0</v>
      </c>
      <c r="BG12" s="379">
        <f t="shared" si="13"/>
        <v>0</v>
      </c>
      <c r="BH12" s="379">
        <f t="shared" si="13"/>
        <v>0</v>
      </c>
      <c r="BI12" s="380">
        <f t="shared" si="14"/>
        <v>0</v>
      </c>
      <c r="BK12" s="381">
        <f t="shared" si="33"/>
        <v>4.4000000000000004</v>
      </c>
      <c r="BL12" s="382">
        <f t="shared" si="34"/>
        <v>4.3</v>
      </c>
      <c r="BM12" s="383">
        <f t="shared" si="35"/>
        <v>0</v>
      </c>
      <c r="BN12" s="382">
        <f t="shared" si="36"/>
        <v>0</v>
      </c>
      <c r="BO12" s="383">
        <f t="shared" si="37"/>
        <v>0</v>
      </c>
      <c r="BP12" s="382">
        <f t="shared" si="38"/>
        <v>0</v>
      </c>
      <c r="BQ12" s="384">
        <f t="shared" si="39"/>
        <v>0</v>
      </c>
      <c r="BS12" s="377">
        <f>IF(T($C12)=T('Typy taboru'!$C$8),IF($J12&gt;0,IF($J12&gt;='Typy taboru'!$F$8,IF($J12&gt;'Typy taboru'!$G$8,IF($J12&gt;'Typy taboru'!$I$8,3,2),1),0)),0)</f>
        <v>0</v>
      </c>
      <c r="BT12" s="388">
        <f>IF(T($L12)=T('Typy taboru'!$C$8),IF($S12&gt;0,IF($S12&gt;='Typy taboru'!$F$8,IF($S12&gt;'Typy taboru'!$G$8,IF($S12&gt;'Typy taboru'!$I$8,3,2),1),0)),0)</f>
        <v>0</v>
      </c>
      <c r="BV12" s="377">
        <f>IF(T($C12)=T('Typy taboru'!$C$9),IF($J12&gt;0,IF($J12&gt;='Typy taboru'!$F$9,IF($J12&gt;'Typy taboru'!$G$9,IF($J12&gt;'Typy taboru'!$I$9,3,2),1),0)),0)</f>
        <v>0</v>
      </c>
      <c r="BW12" s="388">
        <f>IF(T($L12)=T('Typy taboru'!$C$9),IF($S12&gt;0,IF($S12&gt;='Typy taboru'!$F$9,IF($S12&gt;'Typy taboru'!$G$9,IF($S12&gt;'Typy taboru'!$I$9,3,2),1),0)),0)</f>
        <v>0</v>
      </c>
      <c r="BY12" s="377">
        <f>IF(T($C12)=T('Typy taboru'!$C$10),IF($J12&gt;0,IF($J12&gt;='Typy taboru'!$F$10,IF($J12&gt;'Typy taboru'!$G$10,IF($J12&gt;'Typy taboru'!$I$10,3,2),1),0)),0)</f>
        <v>0</v>
      </c>
      <c r="BZ12" s="388">
        <f>IF(T($L12)=T('Typy taboru'!$C$10),IF($S12&gt;0,IF($S12&gt;='Typy taboru'!$F$10,IF($S12&gt;'Typy taboru'!$G$10,IF($S12&gt;'Typy taboru'!$I$10,3,2),1),0)),0)</f>
        <v>0</v>
      </c>
      <c r="CB12" s="377">
        <f>IF(T($C12)=T('Typy taboru'!$C$11),IF($J12&gt;0,IF($J12&gt;='Typy taboru'!$F$11,IF($J12&gt;'Typy taboru'!$G$11,IF($J12&gt;'Typy taboru'!$I$11,3,2),1),0)),0)</f>
        <v>0</v>
      </c>
      <c r="CC12" s="388">
        <f>IF(T($L12)=T('Typy taboru'!$C$11),IF($S12&gt;0,IF($S12&gt;='Typy taboru'!$F$11,IF($S12&gt;'Typy taboru'!$G$11,IF($S12&gt;'Typy taboru'!$I$11,3,2),1),0)),0)</f>
        <v>0</v>
      </c>
      <c r="CE12" s="377">
        <f>IF(T($C12)=T('Typy taboru'!$C$12),IF($J12&gt;0,IF($J12&gt;='Typy taboru'!$F$12,IF($J12&gt;'Typy taboru'!$G$12,IF($J12&gt;'Typy taboru'!$I$12,3,2),1),0)),0)</f>
        <v>0</v>
      </c>
      <c r="CF12" s="388" t="b">
        <f>IF(T($L12)=T('Typy taboru'!$C$12),IF($S12&gt;0,IF($S12&gt;='Typy taboru'!$F$12,IF($S12&gt;'Typy taboru'!$G$12,IF($S12&gt;'Typy taboru'!$I$12,3,2),1),0)),0)</f>
        <v>0</v>
      </c>
      <c r="CH12" s="377">
        <f>IF(T($C12)=T('Typy taboru'!$C$13),IF($J12&gt;0,IF($J12&gt;='Typy taboru'!$F$13,IF($J12&gt;'Typy taboru'!$G$13,IF($J12&gt;'Typy taboru'!$I$13,3,2),1),0)),0)</f>
        <v>0</v>
      </c>
      <c r="CI12" s="388">
        <f>IF(T($L12)=T('Typy taboru'!$C$13),IF($S12&gt;0,IF($S12&gt;='Typy taboru'!$F$13,IF($S12&gt;'Typy taboru'!$G$13,IF($S12&gt;'Typy taboru'!$I$13,3,2),1),0)),0)</f>
        <v>0</v>
      </c>
      <c r="CK12" s="377">
        <f>IF(T($C12)=T('Typy taboru'!$C$14),IF($J12&gt;0,IF($J12&gt;='Typy taboru'!$F$14,IF($J12&gt;'Typy taboru'!$G$14,IF($J12&gt;'Typy taboru'!$I$14,3,2),1),0)),0)</f>
        <v>0</v>
      </c>
      <c r="CL12" s="388">
        <f>IF(T($L12)=T('Typy taboru'!$C$14),IF($S12&gt;0,IF($S12&gt;='Typy taboru'!$F$14,IF($S12&gt;'Typy taboru'!$G$14,IF($S12&gt;'Typy taboru'!$I$14,3,2),1),0)),0)</f>
        <v>0</v>
      </c>
      <c r="CN12" s="377">
        <f>IF(T($C12)=T('Typy taboru'!$C$15),IF($J12&gt;0,IF($J12&gt;='Typy taboru'!$F$15,IF($J12&gt;'Typy taboru'!$G$15,IF($J12&gt;'Typy taboru'!$I$15,3,2),1),0)),0)</f>
        <v>0</v>
      </c>
      <c r="CO12" s="388">
        <f>IF(T($L12)=T('Typy taboru'!$C$15),IF($S12&gt;0,IF($S12&gt;='Typy taboru'!$F$15,IF($S12&gt;'Typy taboru'!$G$15,IF($S12&gt;'Typy taboru'!$I$15,3,2),1),0)),0)</f>
        <v>0</v>
      </c>
    </row>
    <row r="13" spans="1:93" s="366" customFormat="1" ht="24.95" customHeight="1" x14ac:dyDescent="0.2">
      <c r="B13" s="371">
        <v>8.1199999999999992</v>
      </c>
      <c r="C13" s="393" t="s">
        <v>71</v>
      </c>
      <c r="D13" s="390" t="s">
        <v>272</v>
      </c>
      <c r="E13" s="439">
        <v>5.2</v>
      </c>
      <c r="F13" s="439" t="s">
        <v>23</v>
      </c>
      <c r="G13" s="372">
        <v>1</v>
      </c>
      <c r="H13" s="373">
        <f t="shared" ref="H13:H19" si="40">G13/(N(E13)+N(F13))</f>
        <v>0.19230769230769229</v>
      </c>
      <c r="I13" s="96" t="s">
        <v>182</v>
      </c>
      <c r="J13" s="372">
        <v>1</v>
      </c>
      <c r="K13" s="374">
        <v>8.3800000000000008</v>
      </c>
      <c r="L13" s="393" t="s">
        <v>71</v>
      </c>
      <c r="M13" s="390" t="s">
        <v>279</v>
      </c>
      <c r="N13" s="439">
        <v>9.6999999999999993</v>
      </c>
      <c r="O13" s="439" t="s">
        <v>23</v>
      </c>
      <c r="P13" s="372">
        <v>9</v>
      </c>
      <c r="Q13" s="373">
        <f t="shared" ref="Q13:Q19" si="41">P13/(N(N13)+N(O13))</f>
        <v>0.92783505154639179</v>
      </c>
      <c r="R13" s="96" t="s">
        <v>190</v>
      </c>
      <c r="S13" s="372">
        <v>4</v>
      </c>
      <c r="T13" s="375">
        <f t="shared" ref="T13:T19" si="42">G13+P13</f>
        <v>10</v>
      </c>
      <c r="U13" s="376">
        <f t="shared" ref="U13:U19" si="43">T13/(N(E13)+N(F13)+N(N13)+N(O13))</f>
        <v>0.67114093959731547</v>
      </c>
      <c r="X13" s="377">
        <f t="shared" si="4"/>
        <v>0</v>
      </c>
      <c r="Y13" s="378">
        <f t="shared" si="4"/>
        <v>0</v>
      </c>
      <c r="Z13" s="378">
        <f t="shared" si="4"/>
        <v>0</v>
      </c>
      <c r="AA13" s="379">
        <f t="shared" si="4"/>
        <v>10</v>
      </c>
      <c r="AB13" s="379">
        <f t="shared" si="4"/>
        <v>0</v>
      </c>
      <c r="AC13" s="378">
        <f t="shared" si="4"/>
        <v>0</v>
      </c>
      <c r="AD13" s="378">
        <f t="shared" si="4"/>
        <v>0</v>
      </c>
      <c r="AE13" s="379">
        <f t="shared" si="4"/>
        <v>0</v>
      </c>
      <c r="AF13" s="379">
        <f t="shared" si="4"/>
        <v>0</v>
      </c>
      <c r="AG13" s="378">
        <f t="shared" si="4"/>
        <v>0</v>
      </c>
      <c r="AH13" s="378">
        <f t="shared" si="4"/>
        <v>0</v>
      </c>
      <c r="AI13" s="379">
        <f t="shared" si="4"/>
        <v>0</v>
      </c>
      <c r="AJ13" s="379">
        <f t="shared" si="4"/>
        <v>0</v>
      </c>
      <c r="AK13" s="380">
        <f t="shared" si="5"/>
        <v>0</v>
      </c>
      <c r="AM13" s="381">
        <f t="shared" ref="AM13:AM19" si="44">Y13+Z13</f>
        <v>0</v>
      </c>
      <c r="AN13" s="382">
        <f t="shared" ref="AN13:AN19" si="45">AA13+AB13</f>
        <v>10</v>
      </c>
      <c r="AO13" s="383">
        <f t="shared" ref="AO13:AO19" si="46">AC13+AD13</f>
        <v>0</v>
      </c>
      <c r="AP13" s="382">
        <f t="shared" ref="AP13:AP19" si="47">AE13+AF13</f>
        <v>0</v>
      </c>
      <c r="AQ13" s="383">
        <f t="shared" ref="AQ13:AQ19" si="48">AG13+AH13</f>
        <v>0</v>
      </c>
      <c r="AR13" s="382">
        <f t="shared" ref="AR13:AR19" si="49">AI13+AJ13</f>
        <v>0</v>
      </c>
      <c r="AS13" s="384">
        <f t="shared" ref="AS13:AS19" si="50">AK13+X13</f>
        <v>0</v>
      </c>
      <c r="AV13" s="377">
        <f t="shared" si="13"/>
        <v>0</v>
      </c>
      <c r="AW13" s="378">
        <f t="shared" si="13"/>
        <v>0</v>
      </c>
      <c r="AX13" s="378">
        <f t="shared" si="13"/>
        <v>0</v>
      </c>
      <c r="AY13" s="379">
        <f t="shared" si="13"/>
        <v>14.899999999999999</v>
      </c>
      <c r="AZ13" s="379">
        <f t="shared" si="13"/>
        <v>0</v>
      </c>
      <c r="BA13" s="378">
        <f t="shared" si="13"/>
        <v>0</v>
      </c>
      <c r="BB13" s="378">
        <f t="shared" si="13"/>
        <v>0</v>
      </c>
      <c r="BC13" s="379">
        <f t="shared" si="13"/>
        <v>0</v>
      </c>
      <c r="BD13" s="379">
        <f t="shared" si="13"/>
        <v>0</v>
      </c>
      <c r="BE13" s="378">
        <f t="shared" si="13"/>
        <v>0</v>
      </c>
      <c r="BF13" s="378">
        <f t="shared" si="13"/>
        <v>0</v>
      </c>
      <c r="BG13" s="379">
        <f t="shared" si="13"/>
        <v>0</v>
      </c>
      <c r="BH13" s="379">
        <f t="shared" si="13"/>
        <v>0</v>
      </c>
      <c r="BI13" s="380">
        <f t="shared" si="14"/>
        <v>0</v>
      </c>
      <c r="BK13" s="381">
        <f t="shared" ref="BK13:BK19" si="51">AW13+AX13</f>
        <v>0</v>
      </c>
      <c r="BL13" s="382">
        <f t="shared" ref="BL13:BL19" si="52">AY13+AZ13</f>
        <v>14.899999999999999</v>
      </c>
      <c r="BM13" s="383">
        <f t="shared" ref="BM13:BM19" si="53">BA13+BB13</f>
        <v>0</v>
      </c>
      <c r="BN13" s="382">
        <f t="shared" ref="BN13:BN19" si="54">BC13+BD13</f>
        <v>0</v>
      </c>
      <c r="BO13" s="383">
        <f t="shared" ref="BO13:BO19" si="55">BE13+BF13</f>
        <v>0</v>
      </c>
      <c r="BP13" s="382">
        <f t="shared" ref="BP13:BP19" si="56">BG13+BH13</f>
        <v>0</v>
      </c>
      <c r="BQ13" s="384">
        <f t="shared" ref="BQ13:BQ19" si="57">BI13+AV13</f>
        <v>0</v>
      </c>
      <c r="BS13" s="377">
        <f>IF(T($C13)=T('Typy taboru'!$C$8),IF($J13&gt;0,IF($J13&gt;='Typy taboru'!$F$8,IF($J13&gt;'Typy taboru'!$G$8,IF($J13&gt;'Typy taboru'!$I$8,3,2),1),0)),0)</f>
        <v>0</v>
      </c>
      <c r="BT13" s="388">
        <f>IF(T($L13)=T('Typy taboru'!$C$8),IF($S13&gt;0,IF($S13&gt;='Typy taboru'!$F$8,IF($S13&gt;'Typy taboru'!$G$8,IF($S13&gt;'Typy taboru'!$I$8,3,2),1),0)),0)</f>
        <v>0</v>
      </c>
      <c r="BV13" s="377">
        <f>IF(T($C13)=T('Typy taboru'!$C$9),IF($J13&gt;0,IF($J13&gt;='Typy taboru'!$F$9,IF($J13&gt;'Typy taboru'!$G$9,IF($J13&gt;'Typy taboru'!$I$9,3,2),1),0)),0)</f>
        <v>0</v>
      </c>
      <c r="BW13" s="388">
        <f>IF(T($L13)=T('Typy taboru'!$C$9),IF($S13&gt;0,IF($S13&gt;='Typy taboru'!$F$9,IF($S13&gt;'Typy taboru'!$G$9,IF($S13&gt;'Typy taboru'!$I$9,3,2),1),0)),0)</f>
        <v>0</v>
      </c>
      <c r="BY13" s="377">
        <f>IF(T($C13)=T('Typy taboru'!$C$10),IF($J13&gt;0,IF($J13&gt;='Typy taboru'!$F$10,IF($J13&gt;'Typy taboru'!$G$10,IF($J13&gt;'Typy taboru'!$I$10,3,2),1),0)),0)</f>
        <v>0</v>
      </c>
      <c r="BZ13" s="388">
        <f>IF(T($L13)=T('Typy taboru'!$C$10),IF($S13&gt;0,IF($S13&gt;='Typy taboru'!$F$10,IF($S13&gt;'Typy taboru'!$G$10,IF($S13&gt;'Typy taboru'!$I$10,3,2),1),0)),0)</f>
        <v>0</v>
      </c>
      <c r="CB13" s="377">
        <f>IF(T($C13)=T('Typy taboru'!$C$11),IF($J13&gt;0,IF($J13&gt;='Typy taboru'!$F$11,IF($J13&gt;'Typy taboru'!$G$11,IF($J13&gt;'Typy taboru'!$I$11,3,2),1),0)),0)</f>
        <v>0</v>
      </c>
      <c r="CC13" s="388">
        <f>IF(T($L13)=T('Typy taboru'!$C$11),IF($S13&gt;0,IF($S13&gt;='Typy taboru'!$F$11,IF($S13&gt;'Typy taboru'!$G$11,IF($S13&gt;'Typy taboru'!$I$11,3,2),1),0)),0)</f>
        <v>0</v>
      </c>
      <c r="CE13" s="377">
        <f>IF(T($C13)=T('Typy taboru'!$C$12),IF($J13&gt;0,IF($J13&gt;='Typy taboru'!$F$12,IF($J13&gt;'Typy taboru'!$G$12,IF($J13&gt;'Typy taboru'!$I$12,3,2),1),0)),0)</f>
        <v>0</v>
      </c>
      <c r="CF13" s="388">
        <f>IF(T($L13)=T('Typy taboru'!$C$12),IF($S13&gt;0,IF($S13&gt;='Typy taboru'!$F$12,IF($S13&gt;'Typy taboru'!$G$12,IF($S13&gt;'Typy taboru'!$I$12,3,2),1),0)),0)</f>
        <v>0</v>
      </c>
      <c r="CH13" s="377">
        <f>IF(T($C13)=T('Typy taboru'!$C$13),IF($J13&gt;0,IF($J13&gt;='Typy taboru'!$F$13,IF($J13&gt;'Typy taboru'!$G$13,IF($J13&gt;'Typy taboru'!$I$13,3,2),1),0)),0)</f>
        <v>0</v>
      </c>
      <c r="CI13" s="388">
        <f>IF(T($L13)=T('Typy taboru'!$C$13),IF($S13&gt;0,IF($S13&gt;='Typy taboru'!$F$13,IF($S13&gt;'Typy taboru'!$G$13,IF($S13&gt;'Typy taboru'!$I$13,3,2),1),0)),0)</f>
        <v>0</v>
      </c>
      <c r="CK13" s="377">
        <f>IF(T($C13)=T('Typy taboru'!$C$14),IF($J13&gt;0,IF($J13&gt;='Typy taboru'!$F$14,IF($J13&gt;'Typy taboru'!$G$14,IF($J13&gt;'Typy taboru'!$I$14,3,2),1),0)),0)</f>
        <v>0</v>
      </c>
      <c r="CL13" s="388">
        <f>IF(T($L13)=T('Typy taboru'!$C$14),IF($S13&gt;0,IF($S13&gt;='Typy taboru'!$F$14,IF($S13&gt;'Typy taboru'!$G$14,IF($S13&gt;'Typy taboru'!$I$14,3,2),1),0)),0)</f>
        <v>0</v>
      </c>
      <c r="CN13" s="377">
        <f>IF(T($C13)=T('Typy taboru'!$C$15),IF($J13&gt;0,IF($J13&gt;='Typy taboru'!$F$15,IF($J13&gt;'Typy taboru'!$G$15,IF($J13&gt;'Typy taboru'!$I$15,3,2),1),0)),0)</f>
        <v>0</v>
      </c>
      <c r="CO13" s="388">
        <f>IF(T($L13)=T('Typy taboru'!$C$15),IF($S13&gt;0,IF($S13&gt;='Typy taboru'!$F$15,IF($S13&gt;'Typy taboru'!$G$15,IF($S13&gt;'Typy taboru'!$I$15,3,2),1),0)),0)</f>
        <v>0</v>
      </c>
    </row>
    <row r="14" spans="1:93" s="366" customFormat="1" ht="24.95" customHeight="1" x14ac:dyDescent="0.2">
      <c r="B14" s="371">
        <v>9.18</v>
      </c>
      <c r="C14" s="393" t="s">
        <v>71</v>
      </c>
      <c r="D14" s="390" t="s">
        <v>249</v>
      </c>
      <c r="E14" s="439">
        <v>8</v>
      </c>
      <c r="F14" s="439" t="s">
        <v>23</v>
      </c>
      <c r="G14" s="372">
        <v>10</v>
      </c>
      <c r="H14" s="373">
        <f t="shared" si="40"/>
        <v>1.25</v>
      </c>
      <c r="I14" s="96" t="s">
        <v>117</v>
      </c>
      <c r="J14" s="372">
        <v>5</v>
      </c>
      <c r="K14" s="374">
        <v>9.4700000000000006</v>
      </c>
      <c r="L14" s="393" t="s">
        <v>71</v>
      </c>
      <c r="M14" s="390" t="s">
        <v>251</v>
      </c>
      <c r="N14" s="439">
        <v>8.6999999999999993</v>
      </c>
      <c r="O14" s="439" t="s">
        <v>23</v>
      </c>
      <c r="P14" s="372">
        <v>10</v>
      </c>
      <c r="Q14" s="373">
        <f t="shared" si="41"/>
        <v>1.149425287356322</v>
      </c>
      <c r="R14" s="96" t="s">
        <v>166</v>
      </c>
      <c r="S14" s="372">
        <v>5</v>
      </c>
      <c r="T14" s="375">
        <f t="shared" si="42"/>
        <v>20</v>
      </c>
      <c r="U14" s="376">
        <f t="shared" si="43"/>
        <v>1.1976047904191618</v>
      </c>
      <c r="X14" s="377">
        <f t="shared" si="4"/>
        <v>0</v>
      </c>
      <c r="Y14" s="378">
        <f t="shared" si="4"/>
        <v>0</v>
      </c>
      <c r="Z14" s="378">
        <f t="shared" si="4"/>
        <v>0</v>
      </c>
      <c r="AA14" s="379">
        <f t="shared" si="4"/>
        <v>10</v>
      </c>
      <c r="AB14" s="379">
        <f t="shared" si="4"/>
        <v>10</v>
      </c>
      <c r="AC14" s="378">
        <f t="shared" si="4"/>
        <v>0</v>
      </c>
      <c r="AD14" s="378">
        <f t="shared" si="4"/>
        <v>0</v>
      </c>
      <c r="AE14" s="379">
        <f t="shared" si="4"/>
        <v>0</v>
      </c>
      <c r="AF14" s="379">
        <f t="shared" si="4"/>
        <v>0</v>
      </c>
      <c r="AG14" s="378">
        <f t="shared" si="4"/>
        <v>0</v>
      </c>
      <c r="AH14" s="378">
        <f t="shared" si="4"/>
        <v>0</v>
      </c>
      <c r="AI14" s="379">
        <f t="shared" si="4"/>
        <v>0</v>
      </c>
      <c r="AJ14" s="379">
        <f t="shared" si="4"/>
        <v>0</v>
      </c>
      <c r="AK14" s="380">
        <f t="shared" si="5"/>
        <v>0</v>
      </c>
      <c r="AM14" s="381">
        <f t="shared" si="44"/>
        <v>0</v>
      </c>
      <c r="AN14" s="382">
        <f t="shared" si="45"/>
        <v>20</v>
      </c>
      <c r="AO14" s="383">
        <f t="shared" si="46"/>
        <v>0</v>
      </c>
      <c r="AP14" s="382">
        <f t="shared" si="47"/>
        <v>0</v>
      </c>
      <c r="AQ14" s="383">
        <f t="shared" si="48"/>
        <v>0</v>
      </c>
      <c r="AR14" s="382">
        <f t="shared" si="49"/>
        <v>0</v>
      </c>
      <c r="AS14" s="384">
        <f t="shared" si="50"/>
        <v>0</v>
      </c>
      <c r="AV14" s="377">
        <f t="shared" si="13"/>
        <v>0</v>
      </c>
      <c r="AW14" s="378">
        <f t="shared" si="13"/>
        <v>0</v>
      </c>
      <c r="AX14" s="378">
        <f t="shared" si="13"/>
        <v>0</v>
      </c>
      <c r="AY14" s="379">
        <f t="shared" si="13"/>
        <v>8</v>
      </c>
      <c r="AZ14" s="379">
        <f t="shared" si="13"/>
        <v>8.6999999999999993</v>
      </c>
      <c r="BA14" s="378">
        <f t="shared" si="13"/>
        <v>0</v>
      </c>
      <c r="BB14" s="378">
        <f t="shared" si="13"/>
        <v>0</v>
      </c>
      <c r="BC14" s="379">
        <f t="shared" si="13"/>
        <v>0</v>
      </c>
      <c r="BD14" s="379">
        <f t="shared" si="13"/>
        <v>0</v>
      </c>
      <c r="BE14" s="378">
        <f t="shared" si="13"/>
        <v>0</v>
      </c>
      <c r="BF14" s="378">
        <f t="shared" si="13"/>
        <v>0</v>
      </c>
      <c r="BG14" s="379">
        <f t="shared" si="13"/>
        <v>0</v>
      </c>
      <c r="BH14" s="379">
        <f t="shared" si="13"/>
        <v>0</v>
      </c>
      <c r="BI14" s="380">
        <f t="shared" si="14"/>
        <v>0</v>
      </c>
      <c r="BK14" s="381">
        <f t="shared" si="51"/>
        <v>0</v>
      </c>
      <c r="BL14" s="382">
        <f t="shared" si="52"/>
        <v>16.7</v>
      </c>
      <c r="BM14" s="383">
        <f t="shared" si="53"/>
        <v>0</v>
      </c>
      <c r="BN14" s="382">
        <f t="shared" si="54"/>
        <v>0</v>
      </c>
      <c r="BO14" s="383">
        <f t="shared" si="55"/>
        <v>0</v>
      </c>
      <c r="BP14" s="382">
        <f t="shared" si="56"/>
        <v>0</v>
      </c>
      <c r="BQ14" s="384">
        <f t="shared" si="57"/>
        <v>0</v>
      </c>
      <c r="BS14" s="377">
        <f>IF(T($C14)=T('Typy taboru'!$C$8),IF($J14&gt;0,IF($J14&gt;='Typy taboru'!$F$8,IF($J14&gt;'Typy taboru'!$G$8,IF($J14&gt;'Typy taboru'!$I$8,3,2),1),0)),0)</f>
        <v>0</v>
      </c>
      <c r="BT14" s="388">
        <f>IF(T($L14)=T('Typy taboru'!$C$8),IF($S14&gt;0,IF($S14&gt;='Typy taboru'!$F$8,IF($S14&gt;'Typy taboru'!$G$8,IF($S14&gt;'Typy taboru'!$I$8,3,2),1),0)),0)</f>
        <v>0</v>
      </c>
      <c r="BV14" s="377">
        <f>IF(T($C14)=T('Typy taboru'!$C$9),IF($J14&gt;0,IF($J14&gt;='Typy taboru'!$F$9,IF($J14&gt;'Typy taboru'!$G$9,IF($J14&gt;'Typy taboru'!$I$9,3,2),1),0)),0)</f>
        <v>0</v>
      </c>
      <c r="BW14" s="388">
        <f>IF(T($L14)=T('Typy taboru'!$C$9),IF($S14&gt;0,IF($S14&gt;='Typy taboru'!$F$9,IF($S14&gt;'Typy taboru'!$G$9,IF($S14&gt;'Typy taboru'!$I$9,3,2),1),0)),0)</f>
        <v>0</v>
      </c>
      <c r="BY14" s="377">
        <f>IF(T($C14)=T('Typy taboru'!$C$10),IF($J14&gt;0,IF($J14&gt;='Typy taboru'!$F$10,IF($J14&gt;'Typy taboru'!$G$10,IF($J14&gt;'Typy taboru'!$I$10,3,2),1),0)),0)</f>
        <v>0</v>
      </c>
      <c r="BZ14" s="388">
        <f>IF(T($L14)=T('Typy taboru'!$C$10),IF($S14&gt;0,IF($S14&gt;='Typy taboru'!$F$10,IF($S14&gt;'Typy taboru'!$G$10,IF($S14&gt;'Typy taboru'!$I$10,3,2),1),0)),0)</f>
        <v>0</v>
      </c>
      <c r="CB14" s="377">
        <f>IF(T($C14)=T('Typy taboru'!$C$11),IF($J14&gt;0,IF($J14&gt;='Typy taboru'!$F$11,IF($J14&gt;'Typy taboru'!$G$11,IF($J14&gt;'Typy taboru'!$I$11,3,2),1),0)),0)</f>
        <v>0</v>
      </c>
      <c r="CC14" s="388">
        <f>IF(T($L14)=T('Typy taboru'!$C$11),IF($S14&gt;0,IF($S14&gt;='Typy taboru'!$F$11,IF($S14&gt;'Typy taboru'!$G$11,IF($S14&gt;'Typy taboru'!$I$11,3,2),1),0)),0)</f>
        <v>0</v>
      </c>
      <c r="CE14" s="377">
        <f>IF(T($C14)=T('Typy taboru'!$C$12),IF($J14&gt;0,IF($J14&gt;='Typy taboru'!$F$12,IF($J14&gt;'Typy taboru'!$G$12,IF($J14&gt;'Typy taboru'!$I$12,3,2),1),0)),0)</f>
        <v>0</v>
      </c>
      <c r="CF14" s="388">
        <f>IF(T($L14)=T('Typy taboru'!$C$12),IF($S14&gt;0,IF($S14&gt;='Typy taboru'!$F$12,IF($S14&gt;'Typy taboru'!$G$12,IF($S14&gt;'Typy taboru'!$I$12,3,2),1),0)),0)</f>
        <v>0</v>
      </c>
      <c r="CH14" s="377">
        <f>IF(T($C14)=T('Typy taboru'!$C$13),IF($J14&gt;0,IF($J14&gt;='Typy taboru'!$F$13,IF($J14&gt;'Typy taboru'!$G$13,IF($J14&gt;'Typy taboru'!$I$13,3,2),1),0)),0)</f>
        <v>0</v>
      </c>
      <c r="CI14" s="388">
        <f>IF(T($L14)=T('Typy taboru'!$C$13),IF($S14&gt;0,IF($S14&gt;='Typy taboru'!$F$13,IF($S14&gt;'Typy taboru'!$G$13,IF($S14&gt;'Typy taboru'!$I$13,3,2),1),0)),0)</f>
        <v>0</v>
      </c>
      <c r="CK14" s="377">
        <f>IF(T($C14)=T('Typy taboru'!$C$14),IF($J14&gt;0,IF($J14&gt;='Typy taboru'!$F$14,IF($J14&gt;'Typy taboru'!$G$14,IF($J14&gt;'Typy taboru'!$I$14,3,2),1),0)),0)</f>
        <v>0</v>
      </c>
      <c r="CL14" s="388">
        <f>IF(T($L14)=T('Typy taboru'!$C$14),IF($S14&gt;0,IF($S14&gt;='Typy taboru'!$F$14,IF($S14&gt;'Typy taboru'!$G$14,IF($S14&gt;'Typy taboru'!$I$14,3,2),1),0)),0)</f>
        <v>0</v>
      </c>
      <c r="CN14" s="377">
        <f>IF(T($C14)=T('Typy taboru'!$C$15),IF($J14&gt;0,IF($J14&gt;='Typy taboru'!$F$15,IF($J14&gt;'Typy taboru'!$G$15,IF($J14&gt;'Typy taboru'!$I$15,3,2),1),0)),0)</f>
        <v>0</v>
      </c>
      <c r="CO14" s="388">
        <f>IF(T($L14)=T('Typy taboru'!$C$15),IF($S14&gt;0,IF($S14&gt;='Typy taboru'!$F$15,IF($S14&gt;'Typy taboru'!$G$15,IF($S14&gt;'Typy taboru'!$I$15,3,2),1),0)),0)</f>
        <v>0</v>
      </c>
    </row>
    <row r="15" spans="1:93" s="366" customFormat="1" ht="24.95" customHeight="1" x14ac:dyDescent="0.2">
      <c r="B15" s="371">
        <v>10.15</v>
      </c>
      <c r="C15" s="393" t="s">
        <v>71</v>
      </c>
      <c r="D15" s="390" t="s">
        <v>276</v>
      </c>
      <c r="E15" s="439">
        <v>11.7</v>
      </c>
      <c r="F15" s="439" t="s">
        <v>23</v>
      </c>
      <c r="G15" s="372">
        <v>43</v>
      </c>
      <c r="H15" s="373">
        <f t="shared" si="40"/>
        <v>3.6752136752136755</v>
      </c>
      <c r="I15" s="96" t="s">
        <v>181</v>
      </c>
      <c r="J15" s="372">
        <v>33</v>
      </c>
      <c r="K15" s="374">
        <v>11.18</v>
      </c>
      <c r="L15" s="393" t="s">
        <v>71</v>
      </c>
      <c r="M15" s="390" t="s">
        <v>279</v>
      </c>
      <c r="N15" s="439">
        <v>9.6999999999999993</v>
      </c>
      <c r="O15" s="439" t="s">
        <v>23</v>
      </c>
      <c r="P15" s="372">
        <v>28</v>
      </c>
      <c r="Q15" s="373">
        <f t="shared" si="41"/>
        <v>2.8865979381443303</v>
      </c>
      <c r="R15" s="96" t="s">
        <v>287</v>
      </c>
      <c r="S15" s="372">
        <v>21</v>
      </c>
      <c r="T15" s="375">
        <f t="shared" si="42"/>
        <v>71</v>
      </c>
      <c r="U15" s="376">
        <f t="shared" si="43"/>
        <v>3.3177570093457946</v>
      </c>
      <c r="X15" s="377">
        <f t="shared" si="4"/>
        <v>0</v>
      </c>
      <c r="Y15" s="378">
        <f t="shared" si="4"/>
        <v>0</v>
      </c>
      <c r="Z15" s="378">
        <f t="shared" si="4"/>
        <v>0</v>
      </c>
      <c r="AA15" s="379">
        <f t="shared" si="4"/>
        <v>0</v>
      </c>
      <c r="AB15" s="379">
        <f t="shared" si="4"/>
        <v>43</v>
      </c>
      <c r="AC15" s="378">
        <f t="shared" si="4"/>
        <v>28</v>
      </c>
      <c r="AD15" s="378">
        <f t="shared" si="4"/>
        <v>0</v>
      </c>
      <c r="AE15" s="379">
        <f t="shared" si="4"/>
        <v>0</v>
      </c>
      <c r="AF15" s="379">
        <f t="shared" si="4"/>
        <v>0</v>
      </c>
      <c r="AG15" s="378">
        <f t="shared" si="4"/>
        <v>0</v>
      </c>
      <c r="AH15" s="378">
        <f t="shared" si="4"/>
        <v>0</v>
      </c>
      <c r="AI15" s="379">
        <f t="shared" si="4"/>
        <v>0</v>
      </c>
      <c r="AJ15" s="379">
        <f t="shared" si="4"/>
        <v>0</v>
      </c>
      <c r="AK15" s="380">
        <f t="shared" si="5"/>
        <v>0</v>
      </c>
      <c r="AM15" s="381">
        <f t="shared" si="44"/>
        <v>0</v>
      </c>
      <c r="AN15" s="382">
        <f t="shared" si="45"/>
        <v>43</v>
      </c>
      <c r="AO15" s="383">
        <f t="shared" si="46"/>
        <v>28</v>
      </c>
      <c r="AP15" s="382">
        <f t="shared" si="47"/>
        <v>0</v>
      </c>
      <c r="AQ15" s="383">
        <f t="shared" si="48"/>
        <v>0</v>
      </c>
      <c r="AR15" s="382">
        <f t="shared" si="49"/>
        <v>0</v>
      </c>
      <c r="AS15" s="384">
        <f t="shared" si="50"/>
        <v>0</v>
      </c>
      <c r="AV15" s="377">
        <f t="shared" si="13"/>
        <v>0</v>
      </c>
      <c r="AW15" s="378">
        <f t="shared" si="13"/>
        <v>0</v>
      </c>
      <c r="AX15" s="378">
        <f t="shared" si="13"/>
        <v>0</v>
      </c>
      <c r="AY15" s="379">
        <f t="shared" si="13"/>
        <v>0</v>
      </c>
      <c r="AZ15" s="379">
        <f t="shared" si="13"/>
        <v>11.7</v>
      </c>
      <c r="BA15" s="378">
        <f t="shared" si="13"/>
        <v>9.6999999999999993</v>
      </c>
      <c r="BB15" s="378">
        <f t="shared" si="13"/>
        <v>0</v>
      </c>
      <c r="BC15" s="379">
        <f t="shared" si="13"/>
        <v>0</v>
      </c>
      <c r="BD15" s="379">
        <f t="shared" si="13"/>
        <v>0</v>
      </c>
      <c r="BE15" s="378">
        <f t="shared" si="13"/>
        <v>0</v>
      </c>
      <c r="BF15" s="378">
        <f t="shared" si="13"/>
        <v>0</v>
      </c>
      <c r="BG15" s="379">
        <f t="shared" si="13"/>
        <v>0</v>
      </c>
      <c r="BH15" s="379">
        <f t="shared" si="13"/>
        <v>0</v>
      </c>
      <c r="BI15" s="380">
        <f t="shared" si="14"/>
        <v>0</v>
      </c>
      <c r="BK15" s="381">
        <f t="shared" si="51"/>
        <v>0</v>
      </c>
      <c r="BL15" s="382">
        <f t="shared" si="52"/>
        <v>11.7</v>
      </c>
      <c r="BM15" s="383">
        <f t="shared" si="53"/>
        <v>9.6999999999999993</v>
      </c>
      <c r="BN15" s="382">
        <f t="shared" si="54"/>
        <v>0</v>
      </c>
      <c r="BO15" s="383">
        <f t="shared" si="55"/>
        <v>0</v>
      </c>
      <c r="BP15" s="382">
        <f t="shared" si="56"/>
        <v>0</v>
      </c>
      <c r="BQ15" s="384">
        <f t="shared" si="57"/>
        <v>0</v>
      </c>
      <c r="BS15" s="377">
        <f>IF(T($C15)=T('Typy taboru'!$C$8),IF($J15&gt;0,IF($J15&gt;='Typy taboru'!$F$8,IF($J15&gt;'Typy taboru'!$G$8,IF($J15&gt;'Typy taboru'!$I$8,3,2),1),0)),0)</f>
        <v>0</v>
      </c>
      <c r="BT15" s="388">
        <f>IF(T($L15)=T('Typy taboru'!$C$8),IF($S15&gt;0,IF($S15&gt;='Typy taboru'!$F$8,IF($S15&gt;'Typy taboru'!$G$8,IF($S15&gt;'Typy taboru'!$I$8,3,2),1),0)),0)</f>
        <v>0</v>
      </c>
      <c r="BV15" s="377">
        <f>IF(T($C15)=T('Typy taboru'!$C$9),IF($J15&gt;0,IF($J15&gt;='Typy taboru'!$F$9,IF($J15&gt;'Typy taboru'!$G$9,IF($J15&gt;'Typy taboru'!$I$9,3,2),1),0)),0)</f>
        <v>0</v>
      </c>
      <c r="BW15" s="388">
        <f>IF(T($L15)=T('Typy taboru'!$C$9),IF($S15&gt;0,IF($S15&gt;='Typy taboru'!$F$9,IF($S15&gt;'Typy taboru'!$G$9,IF($S15&gt;'Typy taboru'!$I$9,3,2),1),0)),0)</f>
        <v>0</v>
      </c>
      <c r="BY15" s="377">
        <f>IF(T($C15)=T('Typy taboru'!$C$10),IF($J15&gt;0,IF($J15&gt;='Typy taboru'!$F$10,IF($J15&gt;'Typy taboru'!$G$10,IF($J15&gt;'Typy taboru'!$I$10,3,2),1),0)),0)</f>
        <v>0</v>
      </c>
      <c r="BZ15" s="388">
        <f>IF(T($L15)=T('Typy taboru'!$C$10),IF($S15&gt;0,IF($S15&gt;='Typy taboru'!$F$10,IF($S15&gt;'Typy taboru'!$G$10,IF($S15&gt;'Typy taboru'!$I$10,3,2),1),0)),0)</f>
        <v>0</v>
      </c>
      <c r="CB15" s="377">
        <f>IF(T($C15)=T('Typy taboru'!$C$11),IF($J15&gt;0,IF($J15&gt;='Typy taboru'!$F$11,IF($J15&gt;'Typy taboru'!$G$11,IF($J15&gt;'Typy taboru'!$I$11,3,2),1),0)),0)</f>
        <v>0</v>
      </c>
      <c r="CC15" s="388">
        <f>IF(T($L15)=T('Typy taboru'!$C$11),IF($S15&gt;0,IF($S15&gt;='Typy taboru'!$F$11,IF($S15&gt;'Typy taboru'!$G$11,IF($S15&gt;'Typy taboru'!$I$11,3,2),1),0)),0)</f>
        <v>0</v>
      </c>
      <c r="CE15" s="377">
        <f>IF(T($C15)=T('Typy taboru'!$C$12),IF($J15&gt;0,IF($J15&gt;='Typy taboru'!$F$12,IF($J15&gt;'Typy taboru'!$G$12,IF($J15&gt;'Typy taboru'!$I$12,3,2),1),0)),0)</f>
        <v>0</v>
      </c>
      <c r="CF15" s="388">
        <f>IF(T($L15)=T('Typy taboru'!$C$12),IF($S15&gt;0,IF($S15&gt;='Typy taboru'!$F$12,IF($S15&gt;'Typy taboru'!$G$12,IF($S15&gt;'Typy taboru'!$I$12,3,2),1),0)),0)</f>
        <v>0</v>
      </c>
      <c r="CH15" s="377">
        <f>IF(T($C15)=T('Typy taboru'!$C$13),IF($J15&gt;0,IF($J15&gt;='Typy taboru'!$F$13,IF($J15&gt;'Typy taboru'!$G$13,IF($J15&gt;'Typy taboru'!$I$13,3,2),1),0)),0)</f>
        <v>0</v>
      </c>
      <c r="CI15" s="388">
        <f>IF(T($L15)=T('Typy taboru'!$C$13),IF($S15&gt;0,IF($S15&gt;='Typy taboru'!$F$13,IF($S15&gt;'Typy taboru'!$G$13,IF($S15&gt;'Typy taboru'!$I$13,3,2),1),0)),0)</f>
        <v>0</v>
      </c>
      <c r="CK15" s="377">
        <f>IF(T($C15)=T('Typy taboru'!$C$14),IF($J15&gt;0,IF($J15&gt;='Typy taboru'!$F$14,IF($J15&gt;'Typy taboru'!$G$14,IF($J15&gt;'Typy taboru'!$I$14,3,2),1),0)),0)</f>
        <v>0</v>
      </c>
      <c r="CL15" s="388">
        <f>IF(T($L15)=T('Typy taboru'!$C$14),IF($S15&gt;0,IF($S15&gt;='Typy taboru'!$F$14,IF($S15&gt;'Typy taboru'!$G$14,IF($S15&gt;'Typy taboru'!$I$14,3,2),1),0)),0)</f>
        <v>0</v>
      </c>
      <c r="CN15" s="377">
        <f>IF(T($C15)=T('Typy taboru'!$C$15),IF($J15&gt;0,IF($J15&gt;='Typy taboru'!$F$15,IF($J15&gt;'Typy taboru'!$G$15,IF($J15&gt;'Typy taboru'!$I$15,3,2),1),0)),0)</f>
        <v>0</v>
      </c>
      <c r="CO15" s="388">
        <f>IF(T($L15)=T('Typy taboru'!$C$15),IF($S15&gt;0,IF($S15&gt;='Typy taboru'!$F$15,IF($S15&gt;'Typy taboru'!$G$15,IF($S15&gt;'Typy taboru'!$I$15,3,2),1),0)),0)</f>
        <v>0</v>
      </c>
    </row>
    <row r="16" spans="1:93" s="366" customFormat="1" ht="24.95" customHeight="1" x14ac:dyDescent="0.2">
      <c r="B16" s="371">
        <v>11.54</v>
      </c>
      <c r="C16" s="393" t="s">
        <v>71</v>
      </c>
      <c r="D16" s="390" t="s">
        <v>275</v>
      </c>
      <c r="E16" s="439">
        <v>8.8000000000000007</v>
      </c>
      <c r="F16" s="439" t="s">
        <v>23</v>
      </c>
      <c r="G16" s="372">
        <v>16</v>
      </c>
      <c r="H16" s="373">
        <f t="shared" si="40"/>
        <v>1.8181818181818181</v>
      </c>
      <c r="I16" s="96" t="s">
        <v>181</v>
      </c>
      <c r="J16" s="372">
        <v>11</v>
      </c>
      <c r="K16" s="374">
        <v>12.24</v>
      </c>
      <c r="L16" s="393" t="s">
        <v>71</v>
      </c>
      <c r="M16" s="390" t="s">
        <v>281</v>
      </c>
      <c r="N16" s="439">
        <v>12.6</v>
      </c>
      <c r="O16" s="439" t="s">
        <v>23</v>
      </c>
      <c r="P16" s="372">
        <v>28</v>
      </c>
      <c r="Q16" s="373">
        <f t="shared" si="41"/>
        <v>2.2222222222222223</v>
      </c>
      <c r="R16" s="96" t="s">
        <v>288</v>
      </c>
      <c r="S16" s="372">
        <v>18</v>
      </c>
      <c r="T16" s="375">
        <f t="shared" si="42"/>
        <v>44</v>
      </c>
      <c r="U16" s="376">
        <f t="shared" si="43"/>
        <v>2.0560747663551404</v>
      </c>
      <c r="X16" s="377">
        <f t="shared" si="4"/>
        <v>0</v>
      </c>
      <c r="Y16" s="378">
        <f t="shared" si="4"/>
        <v>0</v>
      </c>
      <c r="Z16" s="378">
        <f t="shared" si="4"/>
        <v>0</v>
      </c>
      <c r="AA16" s="379">
        <f t="shared" si="4"/>
        <v>0</v>
      </c>
      <c r="AB16" s="379">
        <f t="shared" si="4"/>
        <v>0</v>
      </c>
      <c r="AC16" s="378">
        <f t="shared" si="4"/>
        <v>44</v>
      </c>
      <c r="AD16" s="378">
        <f t="shared" si="4"/>
        <v>0</v>
      </c>
      <c r="AE16" s="379">
        <f t="shared" si="4"/>
        <v>0</v>
      </c>
      <c r="AF16" s="379">
        <f t="shared" si="4"/>
        <v>0</v>
      </c>
      <c r="AG16" s="378">
        <f t="shared" si="4"/>
        <v>0</v>
      </c>
      <c r="AH16" s="378">
        <f t="shared" si="4"/>
        <v>0</v>
      </c>
      <c r="AI16" s="379">
        <f t="shared" si="4"/>
        <v>0</v>
      </c>
      <c r="AJ16" s="379">
        <f t="shared" si="4"/>
        <v>0</v>
      </c>
      <c r="AK16" s="380">
        <f t="shared" si="5"/>
        <v>0</v>
      </c>
      <c r="AM16" s="381">
        <f t="shared" si="44"/>
        <v>0</v>
      </c>
      <c r="AN16" s="382">
        <f t="shared" si="45"/>
        <v>0</v>
      </c>
      <c r="AO16" s="383">
        <f t="shared" si="46"/>
        <v>44</v>
      </c>
      <c r="AP16" s="382">
        <f t="shared" si="47"/>
        <v>0</v>
      </c>
      <c r="AQ16" s="383">
        <f t="shared" si="48"/>
        <v>0</v>
      </c>
      <c r="AR16" s="382">
        <f t="shared" si="49"/>
        <v>0</v>
      </c>
      <c r="AS16" s="384">
        <f t="shared" si="50"/>
        <v>0</v>
      </c>
      <c r="AV16" s="377">
        <f t="shared" si="13"/>
        <v>0</v>
      </c>
      <c r="AW16" s="378">
        <f t="shared" si="13"/>
        <v>0</v>
      </c>
      <c r="AX16" s="378">
        <f t="shared" si="13"/>
        <v>0</v>
      </c>
      <c r="AY16" s="379">
        <f t="shared" si="13"/>
        <v>0</v>
      </c>
      <c r="AZ16" s="379">
        <f t="shared" si="13"/>
        <v>0</v>
      </c>
      <c r="BA16" s="378">
        <f t="shared" si="13"/>
        <v>21.4</v>
      </c>
      <c r="BB16" s="378">
        <f t="shared" si="13"/>
        <v>0</v>
      </c>
      <c r="BC16" s="379">
        <f t="shared" si="13"/>
        <v>0</v>
      </c>
      <c r="BD16" s="379">
        <f t="shared" si="13"/>
        <v>0</v>
      </c>
      <c r="BE16" s="378">
        <f t="shared" si="13"/>
        <v>0</v>
      </c>
      <c r="BF16" s="378">
        <f t="shared" si="13"/>
        <v>0</v>
      </c>
      <c r="BG16" s="379">
        <f t="shared" si="13"/>
        <v>0</v>
      </c>
      <c r="BH16" s="379">
        <f t="shared" si="13"/>
        <v>0</v>
      </c>
      <c r="BI16" s="380">
        <f t="shared" si="14"/>
        <v>0</v>
      </c>
      <c r="BK16" s="381">
        <f t="shared" si="51"/>
        <v>0</v>
      </c>
      <c r="BL16" s="382">
        <f t="shared" si="52"/>
        <v>0</v>
      </c>
      <c r="BM16" s="383">
        <f t="shared" si="53"/>
        <v>21.4</v>
      </c>
      <c r="BN16" s="382">
        <f t="shared" si="54"/>
        <v>0</v>
      </c>
      <c r="BO16" s="383">
        <f t="shared" si="55"/>
        <v>0</v>
      </c>
      <c r="BP16" s="382">
        <f t="shared" si="56"/>
        <v>0</v>
      </c>
      <c r="BQ16" s="384">
        <f t="shared" si="57"/>
        <v>0</v>
      </c>
      <c r="BS16" s="377">
        <f>IF(T($C16)=T('Typy taboru'!$C$8),IF($J16&gt;0,IF($J16&gt;='Typy taboru'!$F$8,IF($J16&gt;'Typy taboru'!$G$8,IF($J16&gt;'Typy taboru'!$I$8,3,2),1),0)),0)</f>
        <v>0</v>
      </c>
      <c r="BT16" s="388">
        <f>IF(T($L16)=T('Typy taboru'!$C$8),IF($S16&gt;0,IF($S16&gt;='Typy taboru'!$F$8,IF($S16&gt;'Typy taboru'!$G$8,IF($S16&gt;'Typy taboru'!$I$8,3,2),1),0)),0)</f>
        <v>0</v>
      </c>
      <c r="BV16" s="377">
        <f>IF(T($C16)=T('Typy taboru'!$C$9),IF($J16&gt;0,IF($J16&gt;='Typy taboru'!$F$9,IF($J16&gt;'Typy taboru'!$G$9,IF($J16&gt;'Typy taboru'!$I$9,3,2),1),0)),0)</f>
        <v>0</v>
      </c>
      <c r="BW16" s="388">
        <f>IF(T($L16)=T('Typy taboru'!$C$9),IF($S16&gt;0,IF($S16&gt;='Typy taboru'!$F$9,IF($S16&gt;'Typy taboru'!$G$9,IF($S16&gt;'Typy taboru'!$I$9,3,2),1),0)),0)</f>
        <v>0</v>
      </c>
      <c r="BY16" s="377">
        <f>IF(T($C16)=T('Typy taboru'!$C$10),IF($J16&gt;0,IF($J16&gt;='Typy taboru'!$F$10,IF($J16&gt;'Typy taboru'!$G$10,IF($J16&gt;'Typy taboru'!$I$10,3,2),1),0)),0)</f>
        <v>0</v>
      </c>
      <c r="BZ16" s="388">
        <f>IF(T($L16)=T('Typy taboru'!$C$10),IF($S16&gt;0,IF($S16&gt;='Typy taboru'!$F$10,IF($S16&gt;'Typy taboru'!$G$10,IF($S16&gt;'Typy taboru'!$I$10,3,2),1),0)),0)</f>
        <v>0</v>
      </c>
      <c r="CB16" s="377">
        <f>IF(T($C16)=T('Typy taboru'!$C$11),IF($J16&gt;0,IF($J16&gt;='Typy taboru'!$F$11,IF($J16&gt;'Typy taboru'!$G$11,IF($J16&gt;'Typy taboru'!$I$11,3,2),1),0)),0)</f>
        <v>0</v>
      </c>
      <c r="CC16" s="388">
        <f>IF(T($L16)=T('Typy taboru'!$C$11),IF($S16&gt;0,IF($S16&gt;='Typy taboru'!$F$11,IF($S16&gt;'Typy taboru'!$G$11,IF($S16&gt;'Typy taboru'!$I$11,3,2),1),0)),0)</f>
        <v>0</v>
      </c>
      <c r="CE16" s="377">
        <f>IF(T($C16)=T('Typy taboru'!$C$12),IF($J16&gt;0,IF($J16&gt;='Typy taboru'!$F$12,IF($J16&gt;'Typy taboru'!$G$12,IF($J16&gt;'Typy taboru'!$I$12,3,2),1),0)),0)</f>
        <v>0</v>
      </c>
      <c r="CF16" s="388">
        <f>IF(T($L16)=T('Typy taboru'!$C$12),IF($S16&gt;0,IF($S16&gt;='Typy taboru'!$F$12,IF($S16&gt;'Typy taboru'!$G$12,IF($S16&gt;'Typy taboru'!$I$12,3,2),1),0)),0)</f>
        <v>0</v>
      </c>
      <c r="CH16" s="377">
        <f>IF(T($C16)=T('Typy taboru'!$C$13),IF($J16&gt;0,IF($J16&gt;='Typy taboru'!$F$13,IF($J16&gt;'Typy taboru'!$G$13,IF($J16&gt;'Typy taboru'!$I$13,3,2),1),0)),0)</f>
        <v>0</v>
      </c>
      <c r="CI16" s="388">
        <f>IF(T($L16)=T('Typy taboru'!$C$13),IF($S16&gt;0,IF($S16&gt;='Typy taboru'!$F$13,IF($S16&gt;'Typy taboru'!$G$13,IF($S16&gt;'Typy taboru'!$I$13,3,2),1),0)),0)</f>
        <v>0</v>
      </c>
      <c r="CK16" s="377">
        <f>IF(T($C16)=T('Typy taboru'!$C$14),IF($J16&gt;0,IF($J16&gt;='Typy taboru'!$F$14,IF($J16&gt;'Typy taboru'!$G$14,IF($J16&gt;'Typy taboru'!$I$14,3,2),1),0)),0)</f>
        <v>0</v>
      </c>
      <c r="CL16" s="388">
        <f>IF(T($L16)=T('Typy taboru'!$C$14),IF($S16&gt;0,IF($S16&gt;='Typy taboru'!$F$14,IF($S16&gt;'Typy taboru'!$G$14,IF($S16&gt;'Typy taboru'!$I$14,3,2),1),0)),0)</f>
        <v>0</v>
      </c>
      <c r="CN16" s="377">
        <f>IF(T($C16)=T('Typy taboru'!$C$15),IF($J16&gt;0,IF($J16&gt;='Typy taboru'!$F$15,IF($J16&gt;'Typy taboru'!$G$15,IF($J16&gt;'Typy taboru'!$I$15,3,2),1),0)),0)</f>
        <v>0</v>
      </c>
      <c r="CO16" s="388">
        <f>IF(T($L16)=T('Typy taboru'!$C$15),IF($S16&gt;0,IF($S16&gt;='Typy taboru'!$F$15,IF($S16&gt;'Typy taboru'!$G$15,IF($S16&gt;'Typy taboru'!$I$15,3,2),1),0)),0)</f>
        <v>0</v>
      </c>
    </row>
    <row r="17" spans="2:93" s="366" customFormat="1" ht="24.95" customHeight="1" x14ac:dyDescent="0.2">
      <c r="B17" s="371">
        <v>13.05</v>
      </c>
      <c r="C17" s="393" t="s">
        <v>71</v>
      </c>
      <c r="D17" s="390" t="s">
        <v>249</v>
      </c>
      <c r="E17" s="439">
        <v>8</v>
      </c>
      <c r="F17" s="439" t="s">
        <v>23</v>
      </c>
      <c r="G17" s="372">
        <v>18</v>
      </c>
      <c r="H17" s="373">
        <f t="shared" si="40"/>
        <v>2.25</v>
      </c>
      <c r="I17" s="96" t="s">
        <v>115</v>
      </c>
      <c r="J17" s="372">
        <v>10</v>
      </c>
      <c r="K17" s="374">
        <v>13.3</v>
      </c>
      <c r="L17" s="393" t="s">
        <v>71</v>
      </c>
      <c r="M17" s="390" t="s">
        <v>251</v>
      </c>
      <c r="N17" s="439">
        <v>8.6999999999999993</v>
      </c>
      <c r="O17" s="439" t="s">
        <v>23</v>
      </c>
      <c r="P17" s="372">
        <v>15</v>
      </c>
      <c r="Q17" s="373">
        <f t="shared" si="41"/>
        <v>1.7241379310344829</v>
      </c>
      <c r="R17" s="96" t="s">
        <v>108</v>
      </c>
      <c r="S17" s="372">
        <v>8</v>
      </c>
      <c r="T17" s="375">
        <f t="shared" si="42"/>
        <v>33</v>
      </c>
      <c r="U17" s="376">
        <f t="shared" si="43"/>
        <v>1.9760479041916168</v>
      </c>
      <c r="X17" s="377">
        <f t="shared" si="4"/>
        <v>0</v>
      </c>
      <c r="Y17" s="378">
        <f t="shared" si="4"/>
        <v>0</v>
      </c>
      <c r="Z17" s="378">
        <f t="shared" si="4"/>
        <v>0</v>
      </c>
      <c r="AA17" s="379">
        <f t="shared" si="4"/>
        <v>0</v>
      </c>
      <c r="AB17" s="379">
        <f t="shared" si="4"/>
        <v>0</v>
      </c>
      <c r="AC17" s="378">
        <f t="shared" si="4"/>
        <v>0</v>
      </c>
      <c r="AD17" s="378">
        <f t="shared" si="4"/>
        <v>33</v>
      </c>
      <c r="AE17" s="379">
        <f t="shared" si="4"/>
        <v>0</v>
      </c>
      <c r="AF17" s="379">
        <f t="shared" si="4"/>
        <v>0</v>
      </c>
      <c r="AG17" s="378">
        <f t="shared" si="4"/>
        <v>0</v>
      </c>
      <c r="AH17" s="378">
        <f t="shared" si="4"/>
        <v>0</v>
      </c>
      <c r="AI17" s="379">
        <f t="shared" si="4"/>
        <v>0</v>
      </c>
      <c r="AJ17" s="379">
        <f t="shared" si="4"/>
        <v>0</v>
      </c>
      <c r="AK17" s="380">
        <f t="shared" si="5"/>
        <v>0</v>
      </c>
      <c r="AM17" s="381">
        <f t="shared" si="44"/>
        <v>0</v>
      </c>
      <c r="AN17" s="382">
        <f t="shared" si="45"/>
        <v>0</v>
      </c>
      <c r="AO17" s="383">
        <f t="shared" si="46"/>
        <v>33</v>
      </c>
      <c r="AP17" s="382">
        <f t="shared" si="47"/>
        <v>0</v>
      </c>
      <c r="AQ17" s="383">
        <f t="shared" si="48"/>
        <v>0</v>
      </c>
      <c r="AR17" s="382">
        <f t="shared" si="49"/>
        <v>0</v>
      </c>
      <c r="AS17" s="384">
        <f t="shared" si="50"/>
        <v>0</v>
      </c>
      <c r="AV17" s="377">
        <f t="shared" si="13"/>
        <v>0</v>
      </c>
      <c r="AW17" s="378">
        <f t="shared" si="13"/>
        <v>0</v>
      </c>
      <c r="AX17" s="378">
        <f t="shared" si="13"/>
        <v>0</v>
      </c>
      <c r="AY17" s="379">
        <f t="shared" si="13"/>
        <v>0</v>
      </c>
      <c r="AZ17" s="379">
        <f t="shared" si="13"/>
        <v>0</v>
      </c>
      <c r="BA17" s="378">
        <f t="shared" si="13"/>
        <v>0</v>
      </c>
      <c r="BB17" s="378">
        <f t="shared" si="13"/>
        <v>16.7</v>
      </c>
      <c r="BC17" s="379">
        <f t="shared" si="13"/>
        <v>0</v>
      </c>
      <c r="BD17" s="379">
        <f t="shared" si="13"/>
        <v>0</v>
      </c>
      <c r="BE17" s="378">
        <f t="shared" si="13"/>
        <v>0</v>
      </c>
      <c r="BF17" s="378">
        <f t="shared" si="13"/>
        <v>0</v>
      </c>
      <c r="BG17" s="379">
        <f t="shared" si="13"/>
        <v>0</v>
      </c>
      <c r="BH17" s="379">
        <f t="shared" si="13"/>
        <v>0</v>
      </c>
      <c r="BI17" s="380">
        <f t="shared" si="14"/>
        <v>0</v>
      </c>
      <c r="BK17" s="381">
        <f t="shared" si="51"/>
        <v>0</v>
      </c>
      <c r="BL17" s="382">
        <f t="shared" si="52"/>
        <v>0</v>
      </c>
      <c r="BM17" s="383">
        <f t="shared" si="53"/>
        <v>16.7</v>
      </c>
      <c r="BN17" s="382">
        <f t="shared" si="54"/>
        <v>0</v>
      </c>
      <c r="BO17" s="383">
        <f t="shared" si="55"/>
        <v>0</v>
      </c>
      <c r="BP17" s="382">
        <f t="shared" si="56"/>
        <v>0</v>
      </c>
      <c r="BQ17" s="384">
        <f t="shared" si="57"/>
        <v>0</v>
      </c>
      <c r="BS17" s="377">
        <f>IF(T($C17)=T('Typy taboru'!$C$8),IF($J17&gt;0,IF($J17&gt;='Typy taboru'!$F$8,IF($J17&gt;'Typy taboru'!$G$8,IF($J17&gt;'Typy taboru'!$I$8,3,2),1),0)),0)</f>
        <v>0</v>
      </c>
      <c r="BT17" s="388">
        <f>IF(T($L17)=T('Typy taboru'!$C$8),IF($S17&gt;0,IF($S17&gt;='Typy taboru'!$F$8,IF($S17&gt;'Typy taboru'!$G$8,IF($S17&gt;'Typy taboru'!$I$8,3,2),1),0)),0)</f>
        <v>0</v>
      </c>
      <c r="BV17" s="377">
        <f>IF(T($C17)=T('Typy taboru'!$C$9),IF($J17&gt;0,IF($J17&gt;='Typy taboru'!$F$9,IF($J17&gt;'Typy taboru'!$G$9,IF($J17&gt;'Typy taboru'!$I$9,3,2),1),0)),0)</f>
        <v>0</v>
      </c>
      <c r="BW17" s="388">
        <f>IF(T($L17)=T('Typy taboru'!$C$9),IF($S17&gt;0,IF($S17&gt;='Typy taboru'!$F$9,IF($S17&gt;'Typy taboru'!$G$9,IF($S17&gt;'Typy taboru'!$I$9,3,2),1),0)),0)</f>
        <v>0</v>
      </c>
      <c r="BY17" s="377">
        <f>IF(T($C17)=T('Typy taboru'!$C$10),IF($J17&gt;0,IF($J17&gt;='Typy taboru'!$F$10,IF($J17&gt;'Typy taboru'!$G$10,IF($J17&gt;'Typy taboru'!$I$10,3,2),1),0)),0)</f>
        <v>0</v>
      </c>
      <c r="BZ17" s="388">
        <f>IF(T($L17)=T('Typy taboru'!$C$10),IF($S17&gt;0,IF($S17&gt;='Typy taboru'!$F$10,IF($S17&gt;'Typy taboru'!$G$10,IF($S17&gt;'Typy taboru'!$I$10,3,2),1),0)),0)</f>
        <v>0</v>
      </c>
      <c r="CB17" s="377">
        <f>IF(T($C17)=T('Typy taboru'!$C$11),IF($J17&gt;0,IF($J17&gt;='Typy taboru'!$F$11,IF($J17&gt;'Typy taboru'!$G$11,IF($J17&gt;'Typy taboru'!$I$11,3,2),1),0)),0)</f>
        <v>0</v>
      </c>
      <c r="CC17" s="388">
        <f>IF(T($L17)=T('Typy taboru'!$C$11),IF($S17&gt;0,IF($S17&gt;='Typy taboru'!$F$11,IF($S17&gt;'Typy taboru'!$G$11,IF($S17&gt;'Typy taboru'!$I$11,3,2),1),0)),0)</f>
        <v>0</v>
      </c>
      <c r="CE17" s="377">
        <f>IF(T($C17)=T('Typy taboru'!$C$12),IF($J17&gt;0,IF($J17&gt;='Typy taboru'!$F$12,IF($J17&gt;'Typy taboru'!$G$12,IF($J17&gt;'Typy taboru'!$I$12,3,2),1),0)),0)</f>
        <v>0</v>
      </c>
      <c r="CF17" s="388">
        <f>IF(T($L17)=T('Typy taboru'!$C$12),IF($S17&gt;0,IF($S17&gt;='Typy taboru'!$F$12,IF($S17&gt;'Typy taboru'!$G$12,IF($S17&gt;'Typy taboru'!$I$12,3,2),1),0)),0)</f>
        <v>0</v>
      </c>
      <c r="CH17" s="377">
        <f>IF(T($C17)=T('Typy taboru'!$C$13),IF($J17&gt;0,IF($J17&gt;='Typy taboru'!$F$13,IF($J17&gt;'Typy taboru'!$G$13,IF($J17&gt;'Typy taboru'!$I$13,3,2),1),0)),0)</f>
        <v>0</v>
      </c>
      <c r="CI17" s="388">
        <f>IF(T($L17)=T('Typy taboru'!$C$13),IF($S17&gt;0,IF($S17&gt;='Typy taboru'!$F$13,IF($S17&gt;'Typy taboru'!$G$13,IF($S17&gt;'Typy taboru'!$I$13,3,2),1),0)),0)</f>
        <v>0</v>
      </c>
      <c r="CK17" s="377">
        <f>IF(T($C17)=T('Typy taboru'!$C$14),IF($J17&gt;0,IF($J17&gt;='Typy taboru'!$F$14,IF($J17&gt;'Typy taboru'!$G$14,IF($J17&gt;'Typy taboru'!$I$14,3,2),1),0)),0)</f>
        <v>0</v>
      </c>
      <c r="CL17" s="388">
        <f>IF(T($L17)=T('Typy taboru'!$C$14),IF($S17&gt;0,IF($S17&gt;='Typy taboru'!$F$14,IF($S17&gt;'Typy taboru'!$G$14,IF($S17&gt;'Typy taboru'!$I$14,3,2),1),0)),0)</f>
        <v>0</v>
      </c>
      <c r="CN17" s="377">
        <f>IF(T($C17)=T('Typy taboru'!$C$15),IF($J17&gt;0,IF($J17&gt;='Typy taboru'!$F$15,IF($J17&gt;'Typy taboru'!$G$15,IF($J17&gt;'Typy taboru'!$I$15,3,2),1),0)),0)</f>
        <v>0</v>
      </c>
      <c r="CO17" s="388">
        <f>IF(T($L17)=T('Typy taboru'!$C$15),IF($S17&gt;0,IF($S17&gt;='Typy taboru'!$F$15,IF($S17&gt;'Typy taboru'!$G$15,IF($S17&gt;'Typy taboru'!$I$15,3,2),1),0)),0)</f>
        <v>0</v>
      </c>
    </row>
    <row r="18" spans="2:93" s="366" customFormat="1" ht="24.95" customHeight="1" x14ac:dyDescent="0.2">
      <c r="B18" s="371">
        <v>14.1</v>
      </c>
      <c r="C18" s="393" t="s">
        <v>71</v>
      </c>
      <c r="D18" s="390" t="s">
        <v>177</v>
      </c>
      <c r="E18" s="439">
        <v>11.1</v>
      </c>
      <c r="F18" s="439" t="s">
        <v>23</v>
      </c>
      <c r="G18" s="372">
        <v>10</v>
      </c>
      <c r="H18" s="373">
        <f t="shared" si="40"/>
        <v>0.90090090090090091</v>
      </c>
      <c r="I18" s="96" t="s">
        <v>286</v>
      </c>
      <c r="J18" s="372">
        <v>7</v>
      </c>
      <c r="K18" s="374">
        <v>14.5</v>
      </c>
      <c r="L18" s="393" t="s">
        <v>71</v>
      </c>
      <c r="M18" s="390" t="s">
        <v>279</v>
      </c>
      <c r="N18" s="439">
        <v>9.6999999999999993</v>
      </c>
      <c r="O18" s="439" t="s">
        <v>23</v>
      </c>
      <c r="P18" s="372">
        <v>19</v>
      </c>
      <c r="Q18" s="373">
        <f t="shared" si="41"/>
        <v>1.9587628865979383</v>
      </c>
      <c r="R18" s="96" t="s">
        <v>192</v>
      </c>
      <c r="S18" s="372">
        <v>12</v>
      </c>
      <c r="T18" s="375">
        <f t="shared" si="42"/>
        <v>29</v>
      </c>
      <c r="U18" s="376">
        <f t="shared" si="43"/>
        <v>1.3942307692307694</v>
      </c>
      <c r="X18" s="377">
        <f t="shared" si="4"/>
        <v>0</v>
      </c>
      <c r="Y18" s="378">
        <f t="shared" si="4"/>
        <v>0</v>
      </c>
      <c r="Z18" s="378">
        <f t="shared" si="4"/>
        <v>0</v>
      </c>
      <c r="AA18" s="379">
        <f t="shared" si="4"/>
        <v>0</v>
      </c>
      <c r="AB18" s="379">
        <f t="shared" si="4"/>
        <v>0</v>
      </c>
      <c r="AC18" s="378">
        <f t="shared" si="4"/>
        <v>0</v>
      </c>
      <c r="AD18" s="378">
        <f t="shared" si="4"/>
        <v>0</v>
      </c>
      <c r="AE18" s="379">
        <f t="shared" si="4"/>
        <v>29</v>
      </c>
      <c r="AF18" s="379">
        <f t="shared" si="4"/>
        <v>0</v>
      </c>
      <c r="AG18" s="378">
        <f t="shared" si="4"/>
        <v>0</v>
      </c>
      <c r="AH18" s="378">
        <f t="shared" si="4"/>
        <v>0</v>
      </c>
      <c r="AI18" s="379">
        <f t="shared" si="4"/>
        <v>0</v>
      </c>
      <c r="AJ18" s="379">
        <f t="shared" si="4"/>
        <v>0</v>
      </c>
      <c r="AK18" s="380">
        <f t="shared" si="5"/>
        <v>0</v>
      </c>
      <c r="AM18" s="381">
        <f t="shared" si="44"/>
        <v>0</v>
      </c>
      <c r="AN18" s="382">
        <f t="shared" si="45"/>
        <v>0</v>
      </c>
      <c r="AO18" s="383">
        <f t="shared" si="46"/>
        <v>0</v>
      </c>
      <c r="AP18" s="382">
        <f t="shared" si="47"/>
        <v>29</v>
      </c>
      <c r="AQ18" s="383">
        <f t="shared" si="48"/>
        <v>0</v>
      </c>
      <c r="AR18" s="382">
        <f t="shared" si="49"/>
        <v>0</v>
      </c>
      <c r="AS18" s="384">
        <f t="shared" si="50"/>
        <v>0</v>
      </c>
      <c r="AV18" s="377">
        <f t="shared" si="13"/>
        <v>0</v>
      </c>
      <c r="AW18" s="378">
        <f t="shared" si="13"/>
        <v>0</v>
      </c>
      <c r="AX18" s="378">
        <f t="shared" si="13"/>
        <v>0</v>
      </c>
      <c r="AY18" s="379">
        <f t="shared" si="13"/>
        <v>0</v>
      </c>
      <c r="AZ18" s="379">
        <f t="shared" si="13"/>
        <v>0</v>
      </c>
      <c r="BA18" s="378">
        <f t="shared" si="13"/>
        <v>0</v>
      </c>
      <c r="BB18" s="378">
        <f t="shared" si="13"/>
        <v>0</v>
      </c>
      <c r="BC18" s="379">
        <f t="shared" si="13"/>
        <v>20.799999999999997</v>
      </c>
      <c r="BD18" s="379">
        <f t="shared" si="13"/>
        <v>0</v>
      </c>
      <c r="BE18" s="378">
        <f t="shared" si="13"/>
        <v>0</v>
      </c>
      <c r="BF18" s="378">
        <f t="shared" si="13"/>
        <v>0</v>
      </c>
      <c r="BG18" s="379">
        <f t="shared" si="13"/>
        <v>0</v>
      </c>
      <c r="BH18" s="379">
        <f t="shared" si="13"/>
        <v>0</v>
      </c>
      <c r="BI18" s="380">
        <f t="shared" si="14"/>
        <v>0</v>
      </c>
      <c r="BK18" s="381">
        <f t="shared" si="51"/>
        <v>0</v>
      </c>
      <c r="BL18" s="382">
        <f t="shared" si="52"/>
        <v>0</v>
      </c>
      <c r="BM18" s="383">
        <f t="shared" si="53"/>
        <v>0</v>
      </c>
      <c r="BN18" s="382">
        <f t="shared" si="54"/>
        <v>20.799999999999997</v>
      </c>
      <c r="BO18" s="383">
        <f t="shared" si="55"/>
        <v>0</v>
      </c>
      <c r="BP18" s="382">
        <f t="shared" si="56"/>
        <v>0</v>
      </c>
      <c r="BQ18" s="384">
        <f t="shared" si="57"/>
        <v>0</v>
      </c>
      <c r="BS18" s="377">
        <f>IF(T($C18)=T('Typy taboru'!$C$8),IF($J18&gt;0,IF($J18&gt;='Typy taboru'!$F$8,IF($J18&gt;'Typy taboru'!$G$8,IF($J18&gt;'Typy taboru'!$I$8,3,2),1),0)),0)</f>
        <v>0</v>
      </c>
      <c r="BT18" s="388">
        <f>IF(T($L18)=T('Typy taboru'!$C$8),IF($S18&gt;0,IF($S18&gt;='Typy taboru'!$F$8,IF($S18&gt;'Typy taboru'!$G$8,IF($S18&gt;'Typy taboru'!$I$8,3,2),1),0)),0)</f>
        <v>0</v>
      </c>
      <c r="BV18" s="377">
        <f>IF(T($C18)=T('Typy taboru'!$C$9),IF($J18&gt;0,IF($J18&gt;='Typy taboru'!$F$9,IF($J18&gt;'Typy taboru'!$G$9,IF($J18&gt;'Typy taboru'!$I$9,3,2),1),0)),0)</f>
        <v>0</v>
      </c>
      <c r="BW18" s="388">
        <f>IF(T($L18)=T('Typy taboru'!$C$9),IF($S18&gt;0,IF($S18&gt;='Typy taboru'!$F$9,IF($S18&gt;'Typy taboru'!$G$9,IF($S18&gt;'Typy taboru'!$I$9,3,2),1),0)),0)</f>
        <v>0</v>
      </c>
      <c r="BY18" s="377">
        <f>IF(T($C18)=T('Typy taboru'!$C$10),IF($J18&gt;0,IF($J18&gt;='Typy taboru'!$F$10,IF($J18&gt;'Typy taboru'!$G$10,IF($J18&gt;'Typy taboru'!$I$10,3,2),1),0)),0)</f>
        <v>0</v>
      </c>
      <c r="BZ18" s="388">
        <f>IF(T($L18)=T('Typy taboru'!$C$10),IF($S18&gt;0,IF($S18&gt;='Typy taboru'!$F$10,IF($S18&gt;'Typy taboru'!$G$10,IF($S18&gt;'Typy taboru'!$I$10,3,2),1),0)),0)</f>
        <v>0</v>
      </c>
      <c r="CB18" s="377">
        <f>IF(T($C18)=T('Typy taboru'!$C$11),IF($J18&gt;0,IF($J18&gt;='Typy taboru'!$F$11,IF($J18&gt;'Typy taboru'!$G$11,IF($J18&gt;'Typy taboru'!$I$11,3,2),1),0)),0)</f>
        <v>0</v>
      </c>
      <c r="CC18" s="388">
        <f>IF(T($L18)=T('Typy taboru'!$C$11),IF($S18&gt;0,IF($S18&gt;='Typy taboru'!$F$11,IF($S18&gt;'Typy taboru'!$G$11,IF($S18&gt;'Typy taboru'!$I$11,3,2),1),0)),0)</f>
        <v>0</v>
      </c>
      <c r="CE18" s="377">
        <f>IF(T($C18)=T('Typy taboru'!$C$12),IF($J18&gt;0,IF($J18&gt;='Typy taboru'!$F$12,IF($J18&gt;'Typy taboru'!$G$12,IF($J18&gt;'Typy taboru'!$I$12,3,2),1),0)),0)</f>
        <v>0</v>
      </c>
      <c r="CF18" s="388">
        <f>IF(T($L18)=T('Typy taboru'!$C$12),IF($S18&gt;0,IF($S18&gt;='Typy taboru'!$F$12,IF($S18&gt;'Typy taboru'!$G$12,IF($S18&gt;'Typy taboru'!$I$12,3,2),1),0)),0)</f>
        <v>0</v>
      </c>
      <c r="CH18" s="377">
        <f>IF(T($C18)=T('Typy taboru'!$C$13),IF($J18&gt;0,IF($J18&gt;='Typy taboru'!$F$13,IF($J18&gt;'Typy taboru'!$G$13,IF($J18&gt;'Typy taboru'!$I$13,3,2),1),0)),0)</f>
        <v>0</v>
      </c>
      <c r="CI18" s="388">
        <f>IF(T($L18)=T('Typy taboru'!$C$13),IF($S18&gt;0,IF($S18&gt;='Typy taboru'!$F$13,IF($S18&gt;'Typy taboru'!$G$13,IF($S18&gt;'Typy taboru'!$I$13,3,2),1),0)),0)</f>
        <v>0</v>
      </c>
      <c r="CK18" s="377">
        <f>IF(T($C18)=T('Typy taboru'!$C$14),IF($J18&gt;0,IF($J18&gt;='Typy taboru'!$F$14,IF($J18&gt;'Typy taboru'!$G$14,IF($J18&gt;'Typy taboru'!$I$14,3,2),1),0)),0)</f>
        <v>0</v>
      </c>
      <c r="CL18" s="388">
        <f>IF(T($L18)=T('Typy taboru'!$C$14),IF($S18&gt;0,IF($S18&gt;='Typy taboru'!$F$14,IF($S18&gt;'Typy taboru'!$G$14,IF($S18&gt;'Typy taboru'!$I$14,3,2),1),0)),0)</f>
        <v>0</v>
      </c>
      <c r="CN18" s="377">
        <f>IF(T($C18)=T('Typy taboru'!$C$15),IF($J18&gt;0,IF($J18&gt;='Typy taboru'!$F$15,IF($J18&gt;'Typy taboru'!$G$15,IF($J18&gt;'Typy taboru'!$I$15,3,2),1),0)),0)</f>
        <v>0</v>
      </c>
      <c r="CO18" s="388">
        <f>IF(T($L18)=T('Typy taboru'!$C$15),IF($S18&gt;0,IF($S18&gt;='Typy taboru'!$F$15,IF($S18&gt;'Typy taboru'!$G$15,IF($S18&gt;'Typy taboru'!$I$15,3,2),1),0)),0)</f>
        <v>0</v>
      </c>
    </row>
    <row r="19" spans="2:93" s="366" customFormat="1" ht="24.95" customHeight="1" x14ac:dyDescent="0.2">
      <c r="B19" s="371">
        <v>15.37</v>
      </c>
      <c r="C19" s="393" t="s">
        <v>71</v>
      </c>
      <c r="D19" s="390" t="s">
        <v>249</v>
      </c>
      <c r="E19" s="439">
        <v>8</v>
      </c>
      <c r="F19" s="439" t="s">
        <v>23</v>
      </c>
      <c r="G19" s="372">
        <v>12</v>
      </c>
      <c r="H19" s="373">
        <f t="shared" si="40"/>
        <v>1.5</v>
      </c>
      <c r="I19" s="96" t="s">
        <v>115</v>
      </c>
      <c r="J19" s="372">
        <v>9</v>
      </c>
      <c r="K19" s="374">
        <v>16.059999999999999</v>
      </c>
      <c r="L19" s="393" t="s">
        <v>71</v>
      </c>
      <c r="M19" s="390" t="s">
        <v>251</v>
      </c>
      <c r="N19" s="439">
        <v>8.6999999999999993</v>
      </c>
      <c r="O19" s="439" t="s">
        <v>23</v>
      </c>
      <c r="P19" s="372">
        <v>14</v>
      </c>
      <c r="Q19" s="373">
        <f t="shared" si="41"/>
        <v>1.6091954022988506</v>
      </c>
      <c r="R19" s="96" t="s">
        <v>166</v>
      </c>
      <c r="S19" s="372">
        <v>9</v>
      </c>
      <c r="T19" s="375">
        <f t="shared" si="42"/>
        <v>26</v>
      </c>
      <c r="U19" s="376">
        <f t="shared" si="43"/>
        <v>1.5568862275449102</v>
      </c>
      <c r="X19" s="377">
        <f t="shared" si="4"/>
        <v>0</v>
      </c>
      <c r="Y19" s="378">
        <f t="shared" si="4"/>
        <v>0</v>
      </c>
      <c r="Z19" s="378">
        <f t="shared" si="4"/>
        <v>0</v>
      </c>
      <c r="AA19" s="379">
        <f t="shared" si="4"/>
        <v>0</v>
      </c>
      <c r="AB19" s="379">
        <f t="shared" si="4"/>
        <v>0</v>
      </c>
      <c r="AC19" s="378">
        <f t="shared" si="4"/>
        <v>0</v>
      </c>
      <c r="AD19" s="378">
        <f t="shared" si="4"/>
        <v>0</v>
      </c>
      <c r="AE19" s="379">
        <f t="shared" si="4"/>
        <v>0</v>
      </c>
      <c r="AF19" s="379">
        <f t="shared" si="4"/>
        <v>26</v>
      </c>
      <c r="AG19" s="378">
        <f t="shared" si="4"/>
        <v>0</v>
      </c>
      <c r="AH19" s="378">
        <f t="shared" si="4"/>
        <v>0</v>
      </c>
      <c r="AI19" s="379">
        <f t="shared" si="4"/>
        <v>0</v>
      </c>
      <c r="AJ19" s="379">
        <f t="shared" si="4"/>
        <v>0</v>
      </c>
      <c r="AK19" s="380">
        <f t="shared" si="5"/>
        <v>0</v>
      </c>
      <c r="AM19" s="381">
        <f t="shared" si="44"/>
        <v>0</v>
      </c>
      <c r="AN19" s="382">
        <f t="shared" si="45"/>
        <v>0</v>
      </c>
      <c r="AO19" s="383">
        <f t="shared" si="46"/>
        <v>0</v>
      </c>
      <c r="AP19" s="382">
        <f t="shared" si="47"/>
        <v>26</v>
      </c>
      <c r="AQ19" s="383">
        <f t="shared" si="48"/>
        <v>0</v>
      </c>
      <c r="AR19" s="382">
        <f t="shared" si="49"/>
        <v>0</v>
      </c>
      <c r="AS19" s="384">
        <f t="shared" si="50"/>
        <v>0</v>
      </c>
      <c r="AV19" s="377">
        <f t="shared" si="13"/>
        <v>0</v>
      </c>
      <c r="AW19" s="378">
        <f t="shared" si="13"/>
        <v>0</v>
      </c>
      <c r="AX19" s="378">
        <f t="shared" si="13"/>
        <v>0</v>
      </c>
      <c r="AY19" s="379">
        <f t="shared" si="13"/>
        <v>0</v>
      </c>
      <c r="AZ19" s="379">
        <f t="shared" si="13"/>
        <v>0</v>
      </c>
      <c r="BA19" s="378">
        <f t="shared" si="13"/>
        <v>0</v>
      </c>
      <c r="BB19" s="378">
        <f t="shared" si="13"/>
        <v>0</v>
      </c>
      <c r="BC19" s="379">
        <f t="shared" si="13"/>
        <v>0</v>
      </c>
      <c r="BD19" s="379">
        <f t="shared" si="13"/>
        <v>16.7</v>
      </c>
      <c r="BE19" s="378">
        <f t="shared" si="13"/>
        <v>0</v>
      </c>
      <c r="BF19" s="378">
        <f t="shared" si="13"/>
        <v>0</v>
      </c>
      <c r="BG19" s="379">
        <f t="shared" si="13"/>
        <v>0</v>
      </c>
      <c r="BH19" s="379">
        <f t="shared" si="13"/>
        <v>0</v>
      </c>
      <c r="BI19" s="380">
        <f t="shared" si="14"/>
        <v>0</v>
      </c>
      <c r="BK19" s="381">
        <f t="shared" si="51"/>
        <v>0</v>
      </c>
      <c r="BL19" s="382">
        <f t="shared" si="52"/>
        <v>0</v>
      </c>
      <c r="BM19" s="383">
        <f t="shared" si="53"/>
        <v>0</v>
      </c>
      <c r="BN19" s="382">
        <f t="shared" si="54"/>
        <v>16.7</v>
      </c>
      <c r="BO19" s="383">
        <f t="shared" si="55"/>
        <v>0</v>
      </c>
      <c r="BP19" s="382">
        <f t="shared" si="56"/>
        <v>0</v>
      </c>
      <c r="BQ19" s="384">
        <f t="shared" si="57"/>
        <v>0</v>
      </c>
      <c r="BS19" s="377">
        <f>IF(T($C19)=T('Typy taboru'!$C$8),IF($J19&gt;0,IF($J19&gt;='Typy taboru'!$F$8,IF($J19&gt;'Typy taboru'!$G$8,IF($J19&gt;'Typy taboru'!$I$8,3,2),1),0)),0)</f>
        <v>0</v>
      </c>
      <c r="BT19" s="388">
        <f>IF(T($L19)=T('Typy taboru'!$C$8),IF($S19&gt;0,IF($S19&gt;='Typy taboru'!$F$8,IF($S19&gt;'Typy taboru'!$G$8,IF($S19&gt;'Typy taboru'!$I$8,3,2),1),0)),0)</f>
        <v>0</v>
      </c>
      <c r="BV19" s="377">
        <f>IF(T($C19)=T('Typy taboru'!$C$9),IF($J19&gt;0,IF($J19&gt;='Typy taboru'!$F$9,IF($J19&gt;'Typy taboru'!$G$9,IF($J19&gt;'Typy taboru'!$I$9,3,2),1),0)),0)</f>
        <v>0</v>
      </c>
      <c r="BW19" s="388">
        <f>IF(T($L19)=T('Typy taboru'!$C$9),IF($S19&gt;0,IF($S19&gt;='Typy taboru'!$F$9,IF($S19&gt;'Typy taboru'!$G$9,IF($S19&gt;'Typy taboru'!$I$9,3,2),1),0)),0)</f>
        <v>0</v>
      </c>
      <c r="BY19" s="377">
        <f>IF(T($C19)=T('Typy taboru'!$C$10),IF($J19&gt;0,IF($J19&gt;='Typy taboru'!$F$10,IF($J19&gt;'Typy taboru'!$G$10,IF($J19&gt;'Typy taboru'!$I$10,3,2),1),0)),0)</f>
        <v>0</v>
      </c>
      <c r="BZ19" s="388">
        <f>IF(T($L19)=T('Typy taboru'!$C$10),IF($S19&gt;0,IF($S19&gt;='Typy taboru'!$F$10,IF($S19&gt;'Typy taboru'!$G$10,IF($S19&gt;'Typy taboru'!$I$10,3,2),1),0)),0)</f>
        <v>0</v>
      </c>
      <c r="CB19" s="377">
        <f>IF(T($C19)=T('Typy taboru'!$C$11),IF($J19&gt;0,IF($J19&gt;='Typy taboru'!$F$11,IF($J19&gt;'Typy taboru'!$G$11,IF($J19&gt;'Typy taboru'!$I$11,3,2),1),0)),0)</f>
        <v>0</v>
      </c>
      <c r="CC19" s="388">
        <f>IF(T($L19)=T('Typy taboru'!$C$11),IF($S19&gt;0,IF($S19&gt;='Typy taboru'!$F$11,IF($S19&gt;'Typy taboru'!$G$11,IF($S19&gt;'Typy taboru'!$I$11,3,2),1),0)),0)</f>
        <v>0</v>
      </c>
      <c r="CE19" s="377">
        <f>IF(T($C19)=T('Typy taboru'!$C$12),IF($J19&gt;0,IF($J19&gt;='Typy taboru'!$F$12,IF($J19&gt;'Typy taboru'!$G$12,IF($J19&gt;'Typy taboru'!$I$12,3,2),1),0)),0)</f>
        <v>0</v>
      </c>
      <c r="CF19" s="388">
        <f>IF(T($L19)=T('Typy taboru'!$C$12),IF($S19&gt;0,IF($S19&gt;='Typy taboru'!$F$12,IF($S19&gt;'Typy taboru'!$G$12,IF($S19&gt;'Typy taboru'!$I$12,3,2),1),0)),0)</f>
        <v>0</v>
      </c>
      <c r="CH19" s="377">
        <f>IF(T($C19)=T('Typy taboru'!$C$13),IF($J19&gt;0,IF($J19&gt;='Typy taboru'!$F$13,IF($J19&gt;'Typy taboru'!$G$13,IF($J19&gt;'Typy taboru'!$I$13,3,2),1),0)),0)</f>
        <v>0</v>
      </c>
      <c r="CI19" s="388">
        <f>IF(T($L19)=T('Typy taboru'!$C$13),IF($S19&gt;0,IF($S19&gt;='Typy taboru'!$F$13,IF($S19&gt;'Typy taboru'!$G$13,IF($S19&gt;'Typy taboru'!$I$13,3,2),1),0)),0)</f>
        <v>0</v>
      </c>
      <c r="CK19" s="377">
        <f>IF(T($C19)=T('Typy taboru'!$C$14),IF($J19&gt;0,IF($J19&gt;='Typy taboru'!$F$14,IF($J19&gt;'Typy taboru'!$G$14,IF($J19&gt;'Typy taboru'!$I$14,3,2),1),0)),0)</f>
        <v>0</v>
      </c>
      <c r="CL19" s="388">
        <f>IF(T($L19)=T('Typy taboru'!$C$14),IF($S19&gt;0,IF($S19&gt;='Typy taboru'!$F$14,IF($S19&gt;'Typy taboru'!$G$14,IF($S19&gt;'Typy taboru'!$I$14,3,2),1),0)),0)</f>
        <v>0</v>
      </c>
      <c r="CN19" s="377">
        <f>IF(T($C19)=T('Typy taboru'!$C$15),IF($J19&gt;0,IF($J19&gt;='Typy taboru'!$F$15,IF($J19&gt;'Typy taboru'!$G$15,IF($J19&gt;'Typy taboru'!$I$15,3,2),1),0)),0)</f>
        <v>0</v>
      </c>
      <c r="CO19" s="388">
        <f>IF(T($L19)=T('Typy taboru'!$C$15),IF($S19&gt;0,IF($S19&gt;='Typy taboru'!$F$15,IF($S19&gt;'Typy taboru'!$G$15,IF($S19&gt;'Typy taboru'!$I$15,3,2),1),0)),0)</f>
        <v>0</v>
      </c>
    </row>
    <row r="20" spans="2:93" s="366" customFormat="1" ht="24.95" customHeight="1" x14ac:dyDescent="0.2">
      <c r="B20" s="371">
        <v>16.329999999999998</v>
      </c>
      <c r="C20" s="393" t="s">
        <v>71</v>
      </c>
      <c r="D20" s="390" t="s">
        <v>249</v>
      </c>
      <c r="E20" s="439">
        <v>8</v>
      </c>
      <c r="F20" s="439" t="s">
        <v>23</v>
      </c>
      <c r="G20" s="372">
        <v>6</v>
      </c>
      <c r="H20" s="373">
        <f t="shared" ref="H20" si="58">G20/(N(E20)+N(F20))</f>
        <v>0.75</v>
      </c>
      <c r="I20" s="96" t="s">
        <v>181</v>
      </c>
      <c r="J20" s="372">
        <v>5</v>
      </c>
      <c r="K20" s="374">
        <v>17.02</v>
      </c>
      <c r="L20" s="393" t="s">
        <v>71</v>
      </c>
      <c r="M20" s="390" t="s">
        <v>251</v>
      </c>
      <c r="N20" s="439">
        <v>8.6999999999999993</v>
      </c>
      <c r="O20" s="439" t="s">
        <v>23</v>
      </c>
      <c r="P20" s="372">
        <v>8</v>
      </c>
      <c r="Q20" s="373">
        <f t="shared" ref="Q20" si="59">P20/(N(N20)+N(O20))</f>
        <v>0.91954022988505757</v>
      </c>
      <c r="R20" s="96" t="s">
        <v>165</v>
      </c>
      <c r="S20" s="372">
        <v>5</v>
      </c>
      <c r="T20" s="375">
        <f t="shared" ref="T20" si="60">G20+P20</f>
        <v>14</v>
      </c>
      <c r="U20" s="376">
        <f t="shared" ref="U20" si="61">T20/(N(E20)+N(F20)+N(N20)+N(O20))</f>
        <v>0.83832335329341323</v>
      </c>
      <c r="X20" s="377">
        <f t="shared" si="4"/>
        <v>0</v>
      </c>
      <c r="Y20" s="378">
        <f t="shared" si="4"/>
        <v>0</v>
      </c>
      <c r="Z20" s="378">
        <f t="shared" si="4"/>
        <v>0</v>
      </c>
      <c r="AA20" s="379">
        <f t="shared" si="4"/>
        <v>0</v>
      </c>
      <c r="AB20" s="379">
        <f t="shared" si="4"/>
        <v>0</v>
      </c>
      <c r="AC20" s="378">
        <f t="shared" si="4"/>
        <v>0</v>
      </c>
      <c r="AD20" s="378">
        <f t="shared" si="4"/>
        <v>0</v>
      </c>
      <c r="AE20" s="379">
        <f t="shared" si="4"/>
        <v>0</v>
      </c>
      <c r="AF20" s="379">
        <f t="shared" si="4"/>
        <v>6</v>
      </c>
      <c r="AG20" s="378">
        <f t="shared" si="4"/>
        <v>8</v>
      </c>
      <c r="AH20" s="378">
        <f t="shared" si="4"/>
        <v>0</v>
      </c>
      <c r="AI20" s="379">
        <f t="shared" si="4"/>
        <v>0</v>
      </c>
      <c r="AJ20" s="379">
        <f t="shared" si="4"/>
        <v>0</v>
      </c>
      <c r="AK20" s="380">
        <f t="shared" si="5"/>
        <v>0</v>
      </c>
      <c r="AM20" s="381">
        <f t="shared" ref="AM20" si="62">Y20+Z20</f>
        <v>0</v>
      </c>
      <c r="AN20" s="382">
        <f t="shared" ref="AN20" si="63">AA20+AB20</f>
        <v>0</v>
      </c>
      <c r="AO20" s="383">
        <f t="shared" ref="AO20" si="64">AC20+AD20</f>
        <v>0</v>
      </c>
      <c r="AP20" s="382">
        <f t="shared" ref="AP20" si="65">AE20+AF20</f>
        <v>6</v>
      </c>
      <c r="AQ20" s="383">
        <f t="shared" ref="AQ20" si="66">AG20+AH20</f>
        <v>8</v>
      </c>
      <c r="AR20" s="382">
        <f t="shared" ref="AR20" si="67">AI20+AJ20</f>
        <v>0</v>
      </c>
      <c r="AS20" s="384">
        <f t="shared" ref="AS20" si="68">AK20+X20</f>
        <v>0</v>
      </c>
      <c r="AV20" s="377">
        <f t="shared" si="13"/>
        <v>0</v>
      </c>
      <c r="AW20" s="378">
        <f t="shared" si="13"/>
        <v>0</v>
      </c>
      <c r="AX20" s="378">
        <f t="shared" si="13"/>
        <v>0</v>
      </c>
      <c r="AY20" s="379">
        <f t="shared" si="13"/>
        <v>0</v>
      </c>
      <c r="AZ20" s="379">
        <f t="shared" si="13"/>
        <v>0</v>
      </c>
      <c r="BA20" s="378">
        <f t="shared" si="13"/>
        <v>0</v>
      </c>
      <c r="BB20" s="378">
        <f t="shared" si="13"/>
        <v>0</v>
      </c>
      <c r="BC20" s="379">
        <f t="shared" si="13"/>
        <v>0</v>
      </c>
      <c r="BD20" s="379">
        <f t="shared" si="13"/>
        <v>8</v>
      </c>
      <c r="BE20" s="378">
        <f t="shared" si="13"/>
        <v>8.6999999999999993</v>
      </c>
      <c r="BF20" s="378">
        <f t="shared" si="13"/>
        <v>0</v>
      </c>
      <c r="BG20" s="379">
        <f t="shared" si="13"/>
        <v>0</v>
      </c>
      <c r="BH20" s="379">
        <f t="shared" si="13"/>
        <v>0</v>
      </c>
      <c r="BI20" s="380">
        <f t="shared" si="14"/>
        <v>0</v>
      </c>
      <c r="BK20" s="381">
        <f t="shared" ref="BK20" si="69">AW20+AX20</f>
        <v>0</v>
      </c>
      <c r="BL20" s="382">
        <f t="shared" ref="BL20" si="70">AY20+AZ20</f>
        <v>0</v>
      </c>
      <c r="BM20" s="383">
        <f t="shared" ref="BM20" si="71">BA20+BB20</f>
        <v>0</v>
      </c>
      <c r="BN20" s="382">
        <f t="shared" ref="BN20" si="72">BC20+BD20</f>
        <v>8</v>
      </c>
      <c r="BO20" s="383">
        <f t="shared" ref="BO20" si="73">BE20+BF20</f>
        <v>8.6999999999999993</v>
      </c>
      <c r="BP20" s="382">
        <f t="shared" ref="BP20" si="74">BG20+BH20</f>
        <v>0</v>
      </c>
      <c r="BQ20" s="384">
        <f t="shared" ref="BQ20" si="75">BI20+AV20</f>
        <v>0</v>
      </c>
      <c r="BS20" s="377">
        <f>IF(T($C20)=T('Typy taboru'!$C$8),IF($J20&gt;0,IF($J20&gt;='Typy taboru'!$F$8,IF($J20&gt;'Typy taboru'!$G$8,IF($J20&gt;'Typy taboru'!$I$8,3,2),1),0)),0)</f>
        <v>0</v>
      </c>
      <c r="BT20" s="388">
        <f>IF(T($L20)=T('Typy taboru'!$C$8),IF($S20&gt;0,IF($S20&gt;='Typy taboru'!$F$8,IF($S20&gt;'Typy taboru'!$G$8,IF($S20&gt;'Typy taboru'!$I$8,3,2),1),0)),0)</f>
        <v>0</v>
      </c>
      <c r="BV20" s="377">
        <f>IF(T($C20)=T('Typy taboru'!$C$9),IF($J20&gt;0,IF($J20&gt;='Typy taboru'!$F$9,IF($J20&gt;'Typy taboru'!$G$9,IF($J20&gt;'Typy taboru'!$I$9,3,2),1),0)),0)</f>
        <v>0</v>
      </c>
      <c r="BW20" s="388">
        <f>IF(T($L20)=T('Typy taboru'!$C$9),IF($S20&gt;0,IF($S20&gt;='Typy taboru'!$F$9,IF($S20&gt;'Typy taboru'!$G$9,IF($S20&gt;'Typy taboru'!$I$9,3,2),1),0)),0)</f>
        <v>0</v>
      </c>
      <c r="BY20" s="377">
        <f>IF(T($C20)=T('Typy taboru'!$C$10),IF($J20&gt;0,IF($J20&gt;='Typy taboru'!$F$10,IF($J20&gt;'Typy taboru'!$G$10,IF($J20&gt;'Typy taboru'!$I$10,3,2),1),0)),0)</f>
        <v>0</v>
      </c>
      <c r="BZ20" s="388">
        <f>IF(T($L20)=T('Typy taboru'!$C$10),IF($S20&gt;0,IF($S20&gt;='Typy taboru'!$F$10,IF($S20&gt;'Typy taboru'!$G$10,IF($S20&gt;'Typy taboru'!$I$10,3,2),1),0)),0)</f>
        <v>0</v>
      </c>
      <c r="CB20" s="377">
        <f>IF(T($C20)=T('Typy taboru'!$C$11),IF($J20&gt;0,IF($J20&gt;='Typy taboru'!$F$11,IF($J20&gt;'Typy taboru'!$G$11,IF($J20&gt;'Typy taboru'!$I$11,3,2),1),0)),0)</f>
        <v>0</v>
      </c>
      <c r="CC20" s="388">
        <f>IF(T($L20)=T('Typy taboru'!$C$11),IF($S20&gt;0,IF($S20&gt;='Typy taboru'!$F$11,IF($S20&gt;'Typy taboru'!$G$11,IF($S20&gt;'Typy taboru'!$I$11,3,2),1),0)),0)</f>
        <v>0</v>
      </c>
      <c r="CE20" s="377">
        <f>IF(T($C20)=T('Typy taboru'!$C$12),IF($J20&gt;0,IF($J20&gt;='Typy taboru'!$F$12,IF($J20&gt;'Typy taboru'!$G$12,IF($J20&gt;'Typy taboru'!$I$12,3,2),1),0)),0)</f>
        <v>0</v>
      </c>
      <c r="CF20" s="388">
        <f>IF(T($L20)=T('Typy taboru'!$C$12),IF($S20&gt;0,IF($S20&gt;='Typy taboru'!$F$12,IF($S20&gt;'Typy taboru'!$G$12,IF($S20&gt;'Typy taboru'!$I$12,3,2),1),0)),0)</f>
        <v>0</v>
      </c>
      <c r="CH20" s="377">
        <f>IF(T($C20)=T('Typy taboru'!$C$13),IF($J20&gt;0,IF($J20&gt;='Typy taboru'!$F$13,IF($J20&gt;'Typy taboru'!$G$13,IF($J20&gt;'Typy taboru'!$I$13,3,2),1),0)),0)</f>
        <v>0</v>
      </c>
      <c r="CI20" s="388">
        <f>IF(T($L20)=T('Typy taboru'!$C$13),IF($S20&gt;0,IF($S20&gt;='Typy taboru'!$F$13,IF($S20&gt;'Typy taboru'!$G$13,IF($S20&gt;'Typy taboru'!$I$13,3,2),1),0)),0)</f>
        <v>0</v>
      </c>
      <c r="CK20" s="377">
        <f>IF(T($C20)=T('Typy taboru'!$C$14),IF($J20&gt;0,IF($J20&gt;='Typy taboru'!$F$14,IF($J20&gt;'Typy taboru'!$G$14,IF($J20&gt;'Typy taboru'!$I$14,3,2),1),0)),0)</f>
        <v>0</v>
      </c>
      <c r="CL20" s="388">
        <f>IF(T($L20)=T('Typy taboru'!$C$14),IF($S20&gt;0,IF($S20&gt;='Typy taboru'!$F$14,IF($S20&gt;'Typy taboru'!$G$14,IF($S20&gt;'Typy taboru'!$I$14,3,2),1),0)),0)</f>
        <v>0</v>
      </c>
      <c r="CN20" s="377">
        <f>IF(T($C20)=T('Typy taboru'!$C$15),IF($J20&gt;0,IF($J20&gt;='Typy taboru'!$F$15,IF($J20&gt;'Typy taboru'!$G$15,IF($J20&gt;'Typy taboru'!$I$15,3,2),1),0)),0)</f>
        <v>0</v>
      </c>
      <c r="CO20" s="388">
        <f>IF(T($L20)=T('Typy taboru'!$C$15),IF($S20&gt;0,IF($S20&gt;='Typy taboru'!$F$15,IF($S20&gt;'Typy taboru'!$G$15,IF($S20&gt;'Typy taboru'!$I$15,3,2),1),0)),0)</f>
        <v>0</v>
      </c>
    </row>
    <row r="21" spans="2:93" ht="24.95" customHeight="1" x14ac:dyDescent="0.2">
      <c r="B21" s="371">
        <v>17.32</v>
      </c>
      <c r="C21" s="393" t="s">
        <v>71</v>
      </c>
      <c r="D21" s="390" t="s">
        <v>275</v>
      </c>
      <c r="E21" s="439">
        <v>8.8000000000000007</v>
      </c>
      <c r="F21" s="439" t="s">
        <v>23</v>
      </c>
      <c r="G21" s="95">
        <v>5</v>
      </c>
      <c r="H21" s="373">
        <f t="shared" si="0"/>
        <v>0.56818181818181812</v>
      </c>
      <c r="I21" s="96" t="s">
        <v>182</v>
      </c>
      <c r="J21" s="95">
        <v>5</v>
      </c>
      <c r="K21" s="374">
        <v>18.149999999999999</v>
      </c>
      <c r="L21" s="393" t="s">
        <v>71</v>
      </c>
      <c r="M21" s="390" t="s">
        <v>279</v>
      </c>
      <c r="N21" s="439">
        <v>9.6999999999999993</v>
      </c>
      <c r="O21" s="439" t="s">
        <v>23</v>
      </c>
      <c r="P21" s="95">
        <v>7</v>
      </c>
      <c r="Q21" s="373">
        <f t="shared" si="1"/>
        <v>0.72164948453608257</v>
      </c>
      <c r="R21" s="96" t="s">
        <v>191</v>
      </c>
      <c r="S21" s="95">
        <v>6</v>
      </c>
      <c r="T21" s="98">
        <f t="shared" si="2"/>
        <v>12</v>
      </c>
      <c r="U21" s="99">
        <f t="shared" si="3"/>
        <v>0.64864864864864868</v>
      </c>
      <c r="X21" s="100">
        <f t="shared" si="4"/>
        <v>0</v>
      </c>
      <c r="Y21" s="101">
        <f t="shared" si="4"/>
        <v>0</v>
      </c>
      <c r="Z21" s="101">
        <f t="shared" si="4"/>
        <v>0</v>
      </c>
      <c r="AA21" s="102">
        <f t="shared" si="4"/>
        <v>0</v>
      </c>
      <c r="AB21" s="102">
        <f t="shared" si="4"/>
        <v>0</v>
      </c>
      <c r="AC21" s="101">
        <f t="shared" si="4"/>
        <v>0</v>
      </c>
      <c r="AD21" s="101">
        <f t="shared" si="4"/>
        <v>0</v>
      </c>
      <c r="AE21" s="102">
        <f t="shared" si="4"/>
        <v>0</v>
      </c>
      <c r="AF21" s="102">
        <f t="shared" si="4"/>
        <v>0</v>
      </c>
      <c r="AG21" s="101">
        <f t="shared" si="4"/>
        <v>12</v>
      </c>
      <c r="AH21" s="101">
        <f t="shared" si="4"/>
        <v>0</v>
      </c>
      <c r="AI21" s="102">
        <f t="shared" si="4"/>
        <v>0</v>
      </c>
      <c r="AJ21" s="102">
        <f t="shared" si="4"/>
        <v>0</v>
      </c>
      <c r="AK21" s="103">
        <f t="shared" si="5"/>
        <v>0</v>
      </c>
      <c r="AM21" s="104">
        <f t="shared" si="6"/>
        <v>0</v>
      </c>
      <c r="AN21" s="105">
        <f t="shared" si="7"/>
        <v>0</v>
      </c>
      <c r="AO21" s="106">
        <f t="shared" si="8"/>
        <v>0</v>
      </c>
      <c r="AP21" s="105">
        <f t="shared" si="9"/>
        <v>0</v>
      </c>
      <c r="AQ21" s="106">
        <f t="shared" si="10"/>
        <v>12</v>
      </c>
      <c r="AR21" s="105">
        <f t="shared" si="11"/>
        <v>0</v>
      </c>
      <c r="AS21" s="107">
        <f t="shared" si="12"/>
        <v>0</v>
      </c>
      <c r="AV21" s="100">
        <f t="shared" si="13"/>
        <v>0</v>
      </c>
      <c r="AW21" s="101">
        <f t="shared" si="13"/>
        <v>0</v>
      </c>
      <c r="AX21" s="101">
        <f t="shared" si="13"/>
        <v>0</v>
      </c>
      <c r="AY21" s="102">
        <f t="shared" si="13"/>
        <v>0</v>
      </c>
      <c r="AZ21" s="102">
        <f t="shared" si="13"/>
        <v>0</v>
      </c>
      <c r="BA21" s="101">
        <f t="shared" si="13"/>
        <v>0</v>
      </c>
      <c r="BB21" s="101">
        <f t="shared" si="13"/>
        <v>0</v>
      </c>
      <c r="BC21" s="102">
        <f t="shared" si="13"/>
        <v>0</v>
      </c>
      <c r="BD21" s="102">
        <f t="shared" si="13"/>
        <v>0</v>
      </c>
      <c r="BE21" s="101">
        <f t="shared" si="13"/>
        <v>18.5</v>
      </c>
      <c r="BF21" s="101">
        <f t="shared" si="13"/>
        <v>0</v>
      </c>
      <c r="BG21" s="102">
        <f t="shared" si="13"/>
        <v>0</v>
      </c>
      <c r="BH21" s="102">
        <f t="shared" si="13"/>
        <v>0</v>
      </c>
      <c r="BI21" s="103">
        <f t="shared" si="14"/>
        <v>0</v>
      </c>
      <c r="BK21" s="104">
        <f t="shared" si="15"/>
        <v>0</v>
      </c>
      <c r="BL21" s="105">
        <f t="shared" si="16"/>
        <v>0</v>
      </c>
      <c r="BM21" s="106">
        <f t="shared" si="17"/>
        <v>0</v>
      </c>
      <c r="BN21" s="105">
        <f t="shared" si="18"/>
        <v>0</v>
      </c>
      <c r="BO21" s="106">
        <f t="shared" si="19"/>
        <v>18.5</v>
      </c>
      <c r="BP21" s="105">
        <f t="shared" si="20"/>
        <v>0</v>
      </c>
      <c r="BQ21" s="107">
        <f t="shared" si="21"/>
        <v>0</v>
      </c>
      <c r="BS21" s="100">
        <f>IF(T($C21)=T('Typy taboru'!$C$8),IF($J21&gt;0,IF($J21&gt;='Typy taboru'!$F$8,IF($J21&gt;'Typy taboru'!$G$8,IF($J21&gt;'Typy taboru'!$I$8,3,2),1),0)),0)</f>
        <v>0</v>
      </c>
      <c r="BT21" s="232">
        <f>IF(T($L21)=T('Typy taboru'!$C$8),IF($S21&gt;0,IF($S21&gt;='Typy taboru'!$F$8,IF($S21&gt;'Typy taboru'!$G$8,IF($S21&gt;'Typy taboru'!$I$8,3,2),1),0)),0)</f>
        <v>0</v>
      </c>
      <c r="BV21" s="100">
        <f>IF(T($C21)=T('Typy taboru'!$C$9),IF($J21&gt;0,IF($J21&gt;='Typy taboru'!$F$9,IF($J21&gt;'Typy taboru'!$G$9,IF($J21&gt;'Typy taboru'!$I$9,3,2),1),0)),0)</f>
        <v>0</v>
      </c>
      <c r="BW21" s="232">
        <f>IF(T($L21)=T('Typy taboru'!$C$9),IF($S21&gt;0,IF($S21&gt;='Typy taboru'!$F$9,IF($S21&gt;'Typy taboru'!$G$9,IF($S21&gt;'Typy taboru'!$I$9,3,2),1),0)),0)</f>
        <v>0</v>
      </c>
      <c r="BY21" s="100">
        <f>IF(T($C21)=T('Typy taboru'!$C$10),IF($J21&gt;0,IF($J21&gt;='Typy taboru'!$F$10,IF($J21&gt;'Typy taboru'!$G$10,IF($J21&gt;'Typy taboru'!$I$10,3,2),1),0)),0)</f>
        <v>0</v>
      </c>
      <c r="BZ21" s="232">
        <f>IF(T($L21)=T('Typy taboru'!$C$10),IF($S21&gt;0,IF($S21&gt;='Typy taboru'!$F$10,IF($S21&gt;'Typy taboru'!$G$10,IF($S21&gt;'Typy taboru'!$I$10,3,2),1),0)),0)</f>
        <v>0</v>
      </c>
      <c r="CB21" s="100">
        <f>IF(T($C21)=T('Typy taboru'!$C$11),IF($J21&gt;0,IF($J21&gt;='Typy taboru'!$F$11,IF($J21&gt;'Typy taboru'!$G$11,IF($J21&gt;'Typy taboru'!$I$11,3,2),1),0)),0)</f>
        <v>0</v>
      </c>
      <c r="CC21" s="232">
        <f>IF(T($L21)=T('Typy taboru'!$C$11),IF($S21&gt;0,IF($S21&gt;='Typy taboru'!$F$11,IF($S21&gt;'Typy taboru'!$G$11,IF($S21&gt;'Typy taboru'!$I$11,3,2),1),0)),0)</f>
        <v>0</v>
      </c>
      <c r="CE21" s="100">
        <f>IF(T($C21)=T('Typy taboru'!$C$12),IF($J21&gt;0,IF($J21&gt;='Typy taboru'!$F$12,IF($J21&gt;'Typy taboru'!$G$12,IF($J21&gt;'Typy taboru'!$I$12,3,2),1),0)),0)</f>
        <v>0</v>
      </c>
      <c r="CF21" s="232">
        <f>IF(T($L21)=T('Typy taboru'!$C$12),IF($S21&gt;0,IF($S21&gt;='Typy taboru'!$F$12,IF($S21&gt;'Typy taboru'!$G$12,IF($S21&gt;'Typy taboru'!$I$12,3,2),1),0)),0)</f>
        <v>0</v>
      </c>
      <c r="CH21" s="100">
        <f>IF(T($C21)=T('Typy taboru'!$C$13),IF($J21&gt;0,IF($J21&gt;='Typy taboru'!$F$13,IF($J21&gt;'Typy taboru'!$G$13,IF($J21&gt;'Typy taboru'!$I$13,3,2),1),0)),0)</f>
        <v>0</v>
      </c>
      <c r="CI21" s="232">
        <f>IF(T($L21)=T('Typy taboru'!$C$13),IF($S21&gt;0,IF($S21&gt;='Typy taboru'!$F$13,IF($S21&gt;'Typy taboru'!$G$13,IF($S21&gt;'Typy taboru'!$I$13,3,2),1),0)),0)</f>
        <v>0</v>
      </c>
      <c r="CK21" s="100">
        <f>IF(T($C21)=T('Typy taboru'!$C$14),IF($J21&gt;0,IF($J21&gt;='Typy taboru'!$F$14,IF($J21&gt;'Typy taboru'!$G$14,IF($J21&gt;'Typy taboru'!$I$14,3,2),1),0)),0)</f>
        <v>0</v>
      </c>
      <c r="CL21" s="232">
        <f>IF(T($L21)=T('Typy taboru'!$C$14),IF($S21&gt;0,IF($S21&gt;='Typy taboru'!$F$14,IF($S21&gt;'Typy taboru'!$G$14,IF($S21&gt;'Typy taboru'!$I$14,3,2),1),0)),0)</f>
        <v>0</v>
      </c>
      <c r="CN21" s="100">
        <f>IF(T($C21)=T('Typy taboru'!$C$15),IF($J21&gt;0,IF($J21&gt;='Typy taboru'!$F$15,IF($J21&gt;'Typy taboru'!$G$15,IF($J21&gt;'Typy taboru'!$I$15,3,2),1),0)),0)</f>
        <v>0</v>
      </c>
      <c r="CO21" s="232">
        <f>IF(T($L21)=T('Typy taboru'!$C$15),IF($S21&gt;0,IF($S21&gt;='Typy taboru'!$F$15,IF($S21&gt;'Typy taboru'!$G$15,IF($S21&gt;'Typy taboru'!$I$15,3,2),1),0)),0)</f>
        <v>0</v>
      </c>
    </row>
    <row r="22" spans="2:93" ht="24.95" customHeight="1" x14ac:dyDescent="0.2">
      <c r="B22" s="371">
        <v>18.5</v>
      </c>
      <c r="C22" s="393" t="s">
        <v>71</v>
      </c>
      <c r="D22" s="390" t="s">
        <v>249</v>
      </c>
      <c r="E22" s="439">
        <v>8</v>
      </c>
      <c r="F22" s="439" t="s">
        <v>23</v>
      </c>
      <c r="G22" s="95">
        <v>7</v>
      </c>
      <c r="H22" s="373">
        <f t="shared" si="0"/>
        <v>0.875</v>
      </c>
      <c r="I22" s="96" t="s">
        <v>183</v>
      </c>
      <c r="J22" s="95">
        <v>7</v>
      </c>
      <c r="K22" s="374">
        <v>19.149999999999999</v>
      </c>
      <c r="L22" s="393" t="s">
        <v>71</v>
      </c>
      <c r="M22" s="390" t="s">
        <v>251</v>
      </c>
      <c r="N22" s="439">
        <v>8.6999999999999993</v>
      </c>
      <c r="O22" s="439" t="s">
        <v>23</v>
      </c>
      <c r="P22" s="95">
        <v>7</v>
      </c>
      <c r="Q22" s="373">
        <f t="shared" si="1"/>
        <v>0.8045977011494253</v>
      </c>
      <c r="R22" s="96" t="s">
        <v>191</v>
      </c>
      <c r="S22" s="95">
        <v>7</v>
      </c>
      <c r="T22" s="98">
        <f t="shared" si="2"/>
        <v>14</v>
      </c>
      <c r="U22" s="99">
        <f t="shared" si="3"/>
        <v>0.83832335329341323</v>
      </c>
      <c r="X22" s="100">
        <f t="shared" ref="X22:AJ23" si="76">IF(N($B22)&gt;0,IF($B22&gt;=X$6,IF($B22&lt;=X$8,$G22,0),0),0)+IF(N($K22)&gt;0,IF($K22&gt;=X$6,IF($K22&lt;=X$8,$P22,0),0),0)</f>
        <v>0</v>
      </c>
      <c r="Y22" s="101">
        <f t="shared" si="76"/>
        <v>0</v>
      </c>
      <c r="Z22" s="101">
        <f t="shared" si="76"/>
        <v>0</v>
      </c>
      <c r="AA22" s="102">
        <f t="shared" si="76"/>
        <v>0</v>
      </c>
      <c r="AB22" s="102">
        <f t="shared" si="76"/>
        <v>0</v>
      </c>
      <c r="AC22" s="101">
        <f t="shared" si="76"/>
        <v>0</v>
      </c>
      <c r="AD22" s="101">
        <f t="shared" si="76"/>
        <v>0</v>
      </c>
      <c r="AE22" s="102">
        <f t="shared" si="76"/>
        <v>0</v>
      </c>
      <c r="AF22" s="102">
        <f t="shared" si="76"/>
        <v>0</v>
      </c>
      <c r="AG22" s="101">
        <f t="shared" si="76"/>
        <v>0</v>
      </c>
      <c r="AH22" s="101">
        <f t="shared" si="76"/>
        <v>14</v>
      </c>
      <c r="AI22" s="102">
        <f t="shared" si="76"/>
        <v>0</v>
      </c>
      <c r="AJ22" s="102">
        <f t="shared" si="76"/>
        <v>0</v>
      </c>
      <c r="AK22" s="103">
        <f t="shared" si="5"/>
        <v>0</v>
      </c>
      <c r="AM22" s="104">
        <f t="shared" si="6"/>
        <v>0</v>
      </c>
      <c r="AN22" s="105">
        <f t="shared" si="7"/>
        <v>0</v>
      </c>
      <c r="AO22" s="106">
        <f t="shared" si="8"/>
        <v>0</v>
      </c>
      <c r="AP22" s="105">
        <f t="shared" si="9"/>
        <v>0</v>
      </c>
      <c r="AQ22" s="106">
        <f t="shared" si="10"/>
        <v>14</v>
      </c>
      <c r="AR22" s="105">
        <f t="shared" si="11"/>
        <v>0</v>
      </c>
      <c r="AS22" s="107">
        <f t="shared" si="12"/>
        <v>0</v>
      </c>
      <c r="AV22" s="100">
        <f t="shared" ref="AV22:BH23" si="77">IF(N($B22)&gt;0,IF($B22&gt;=AV$6,IF($B22&lt;=AV$8,N($E22)+N($F22),0),0),0)+IF(N($K22)&gt;0,IF($K22&gt;=AV$6,IF($K22&lt;=AV$8,N($N22)+N($O22),0),0),0)</f>
        <v>0</v>
      </c>
      <c r="AW22" s="101">
        <f t="shared" si="77"/>
        <v>0</v>
      </c>
      <c r="AX22" s="101">
        <f t="shared" si="77"/>
        <v>0</v>
      </c>
      <c r="AY22" s="102">
        <f t="shared" si="77"/>
        <v>0</v>
      </c>
      <c r="AZ22" s="102">
        <f t="shared" si="77"/>
        <v>0</v>
      </c>
      <c r="BA22" s="101">
        <f t="shared" si="77"/>
        <v>0</v>
      </c>
      <c r="BB22" s="101">
        <f t="shared" si="77"/>
        <v>0</v>
      </c>
      <c r="BC22" s="102">
        <f t="shared" si="77"/>
        <v>0</v>
      </c>
      <c r="BD22" s="102">
        <f t="shared" si="77"/>
        <v>0</v>
      </c>
      <c r="BE22" s="101">
        <f t="shared" si="77"/>
        <v>0</v>
      </c>
      <c r="BF22" s="101">
        <f t="shared" si="77"/>
        <v>16.7</v>
      </c>
      <c r="BG22" s="102">
        <f t="shared" si="77"/>
        <v>0</v>
      </c>
      <c r="BH22" s="102">
        <f t="shared" si="77"/>
        <v>0</v>
      </c>
      <c r="BI22" s="103">
        <f t="shared" si="14"/>
        <v>0</v>
      </c>
      <c r="BK22" s="104">
        <f t="shared" si="15"/>
        <v>0</v>
      </c>
      <c r="BL22" s="105">
        <f t="shared" si="16"/>
        <v>0</v>
      </c>
      <c r="BM22" s="106">
        <f t="shared" si="17"/>
        <v>0</v>
      </c>
      <c r="BN22" s="105">
        <f t="shared" si="18"/>
        <v>0</v>
      </c>
      <c r="BO22" s="106">
        <f t="shared" si="19"/>
        <v>16.7</v>
      </c>
      <c r="BP22" s="105">
        <f t="shared" si="20"/>
        <v>0</v>
      </c>
      <c r="BQ22" s="107">
        <f t="shared" si="21"/>
        <v>0</v>
      </c>
      <c r="BS22" s="100">
        <f>IF(T($C22)=T('Typy taboru'!$C$8),IF($J22&gt;0,IF($J22&gt;='Typy taboru'!$F$8,IF($J22&gt;'Typy taboru'!$G$8,IF($J22&gt;'Typy taboru'!$I$8,3,2),1),0)),0)</f>
        <v>0</v>
      </c>
      <c r="BT22" s="232">
        <f>IF(T($L22)=T('Typy taboru'!$C$8),IF($S22&gt;0,IF($S22&gt;='Typy taboru'!$F$8,IF($S22&gt;'Typy taboru'!$G$8,IF($S22&gt;'Typy taboru'!$I$8,3,2),1),0)),0)</f>
        <v>0</v>
      </c>
      <c r="BV22" s="100">
        <f>IF(T($C22)=T('Typy taboru'!$C$9),IF($J22&gt;0,IF($J22&gt;='Typy taboru'!$F$9,IF($J22&gt;'Typy taboru'!$G$9,IF($J22&gt;'Typy taboru'!$I$9,3,2),1),0)),0)</f>
        <v>0</v>
      </c>
      <c r="BW22" s="232">
        <f>IF(T($L22)=T('Typy taboru'!$C$9),IF($S22&gt;0,IF($S22&gt;='Typy taboru'!$F$9,IF($S22&gt;'Typy taboru'!$G$9,IF($S22&gt;'Typy taboru'!$I$9,3,2),1),0)),0)</f>
        <v>0</v>
      </c>
      <c r="BY22" s="100">
        <f>IF(T($C22)=T('Typy taboru'!$C$10),IF($J22&gt;0,IF($J22&gt;='Typy taboru'!$F$10,IF($J22&gt;'Typy taboru'!$G$10,IF($J22&gt;'Typy taboru'!$I$10,3,2),1),0)),0)</f>
        <v>0</v>
      </c>
      <c r="BZ22" s="232">
        <f>IF(T($L22)=T('Typy taboru'!$C$10),IF($S22&gt;0,IF($S22&gt;='Typy taboru'!$F$10,IF($S22&gt;'Typy taboru'!$G$10,IF($S22&gt;'Typy taboru'!$I$10,3,2),1),0)),0)</f>
        <v>0</v>
      </c>
      <c r="CB22" s="100">
        <f>IF(T($C22)=T('Typy taboru'!$C$11),IF($J22&gt;0,IF($J22&gt;='Typy taboru'!$F$11,IF($J22&gt;'Typy taboru'!$G$11,IF($J22&gt;'Typy taboru'!$I$11,3,2),1),0)),0)</f>
        <v>0</v>
      </c>
      <c r="CC22" s="232">
        <f>IF(T($L22)=T('Typy taboru'!$C$11),IF($S22&gt;0,IF($S22&gt;='Typy taboru'!$F$11,IF($S22&gt;'Typy taboru'!$G$11,IF($S22&gt;'Typy taboru'!$I$11,3,2),1),0)),0)</f>
        <v>0</v>
      </c>
      <c r="CE22" s="100">
        <f>IF(T($C22)=T('Typy taboru'!$C$12),IF($J22&gt;0,IF($J22&gt;='Typy taboru'!$F$12,IF($J22&gt;'Typy taboru'!$G$12,IF($J22&gt;'Typy taboru'!$I$12,3,2),1),0)),0)</f>
        <v>0</v>
      </c>
      <c r="CF22" s="232">
        <f>IF(T($L22)=T('Typy taboru'!$C$12),IF($S22&gt;0,IF($S22&gt;='Typy taboru'!$F$12,IF($S22&gt;'Typy taboru'!$G$12,IF($S22&gt;'Typy taboru'!$I$12,3,2),1),0)),0)</f>
        <v>0</v>
      </c>
      <c r="CH22" s="100">
        <f>IF(T($C22)=T('Typy taboru'!$C$13),IF($J22&gt;0,IF($J22&gt;='Typy taboru'!$F$13,IF($J22&gt;'Typy taboru'!$G$13,IF($J22&gt;'Typy taboru'!$I$13,3,2),1),0)),0)</f>
        <v>0</v>
      </c>
      <c r="CI22" s="232">
        <f>IF(T($L22)=T('Typy taboru'!$C$13),IF($S22&gt;0,IF($S22&gt;='Typy taboru'!$F$13,IF($S22&gt;'Typy taboru'!$G$13,IF($S22&gt;'Typy taboru'!$I$13,3,2),1),0)),0)</f>
        <v>0</v>
      </c>
      <c r="CK22" s="100">
        <f>IF(T($C22)=T('Typy taboru'!$C$14),IF($J22&gt;0,IF($J22&gt;='Typy taboru'!$F$14,IF($J22&gt;'Typy taboru'!$G$14,IF($J22&gt;'Typy taboru'!$I$14,3,2),1),0)),0)</f>
        <v>0</v>
      </c>
      <c r="CL22" s="232">
        <f>IF(T($L22)=T('Typy taboru'!$C$14),IF($S22&gt;0,IF($S22&gt;='Typy taboru'!$F$14,IF($S22&gt;'Typy taboru'!$G$14,IF($S22&gt;'Typy taboru'!$I$14,3,2),1),0)),0)</f>
        <v>0</v>
      </c>
      <c r="CN22" s="100">
        <f>IF(T($C22)=T('Typy taboru'!$C$15),IF($J22&gt;0,IF($J22&gt;='Typy taboru'!$F$15,IF($J22&gt;'Typy taboru'!$G$15,IF($J22&gt;'Typy taboru'!$I$15,3,2),1),0)),0)</f>
        <v>0</v>
      </c>
      <c r="CO22" s="232">
        <f>IF(T($L22)=T('Typy taboru'!$C$15),IF($S22&gt;0,IF($S22&gt;='Typy taboru'!$F$15,IF($S22&gt;'Typy taboru'!$G$15,IF($S22&gt;'Typy taboru'!$I$15,3,2),1),0)),0)</f>
        <v>0</v>
      </c>
    </row>
    <row r="23" spans="2:93" ht="24.95" customHeight="1" thickBot="1" x14ac:dyDescent="0.25">
      <c r="B23" s="371">
        <v>19.45</v>
      </c>
      <c r="C23" s="393" t="s">
        <v>71</v>
      </c>
      <c r="D23" s="390" t="s">
        <v>282</v>
      </c>
      <c r="E23" s="439">
        <v>11.6</v>
      </c>
      <c r="F23" s="439" t="s">
        <v>23</v>
      </c>
      <c r="G23" s="67">
        <v>7</v>
      </c>
      <c r="H23" s="373">
        <f t="shared" si="0"/>
        <v>0.60344827586206895</v>
      </c>
      <c r="I23" s="108" t="s">
        <v>182</v>
      </c>
      <c r="J23" s="67">
        <v>5</v>
      </c>
      <c r="K23" s="374">
        <v>20.23</v>
      </c>
      <c r="L23" s="393" t="s">
        <v>71</v>
      </c>
      <c r="M23" s="390" t="s">
        <v>279</v>
      </c>
      <c r="N23" s="439">
        <v>9.6999999999999993</v>
      </c>
      <c r="O23" s="439">
        <f>12-N23</f>
        <v>2.3000000000000007</v>
      </c>
      <c r="P23" s="67">
        <v>2</v>
      </c>
      <c r="Q23" s="373">
        <f t="shared" si="1"/>
        <v>0.16666666666666666</v>
      </c>
      <c r="R23" s="96" t="s">
        <v>189</v>
      </c>
      <c r="S23" s="67">
        <v>2</v>
      </c>
      <c r="T23" s="109">
        <f t="shared" si="2"/>
        <v>9</v>
      </c>
      <c r="U23" s="110">
        <f t="shared" si="3"/>
        <v>0.38135593220338987</v>
      </c>
      <c r="V23" s="248" t="s">
        <v>67</v>
      </c>
      <c r="W23" s="249" t="s">
        <v>66</v>
      </c>
      <c r="X23" s="111">
        <f t="shared" si="76"/>
        <v>0</v>
      </c>
      <c r="Y23" s="112">
        <f t="shared" si="76"/>
        <v>0</v>
      </c>
      <c r="Z23" s="112">
        <f t="shared" si="76"/>
        <v>0</v>
      </c>
      <c r="AA23" s="113">
        <f t="shared" si="76"/>
        <v>0</v>
      </c>
      <c r="AB23" s="113">
        <f t="shared" si="76"/>
        <v>0</v>
      </c>
      <c r="AC23" s="112">
        <f t="shared" si="76"/>
        <v>0</v>
      </c>
      <c r="AD23" s="112">
        <f t="shared" si="76"/>
        <v>0</v>
      </c>
      <c r="AE23" s="113">
        <f t="shared" si="76"/>
        <v>0</v>
      </c>
      <c r="AF23" s="113">
        <f t="shared" si="76"/>
        <v>0</v>
      </c>
      <c r="AG23" s="112">
        <f t="shared" si="76"/>
        <v>0</v>
      </c>
      <c r="AH23" s="112">
        <f t="shared" si="76"/>
        <v>7</v>
      </c>
      <c r="AI23" s="113">
        <f t="shared" si="76"/>
        <v>2</v>
      </c>
      <c r="AJ23" s="113">
        <f t="shared" si="76"/>
        <v>0</v>
      </c>
      <c r="AK23" s="114">
        <f t="shared" si="5"/>
        <v>0</v>
      </c>
      <c r="AM23" s="115">
        <f t="shared" si="6"/>
        <v>0</v>
      </c>
      <c r="AN23" s="116">
        <f t="shared" si="7"/>
        <v>0</v>
      </c>
      <c r="AO23" s="117">
        <f t="shared" si="8"/>
        <v>0</v>
      </c>
      <c r="AP23" s="116">
        <f t="shared" si="9"/>
        <v>0</v>
      </c>
      <c r="AQ23" s="117">
        <f t="shared" si="10"/>
        <v>7</v>
      </c>
      <c r="AR23" s="116">
        <f t="shared" si="11"/>
        <v>2</v>
      </c>
      <c r="AS23" s="118">
        <f t="shared" si="12"/>
        <v>0</v>
      </c>
      <c r="AV23" s="111">
        <f t="shared" si="77"/>
        <v>0</v>
      </c>
      <c r="AW23" s="112">
        <f t="shared" si="77"/>
        <v>0</v>
      </c>
      <c r="AX23" s="112">
        <f t="shared" si="77"/>
        <v>0</v>
      </c>
      <c r="AY23" s="113">
        <f t="shared" si="77"/>
        <v>0</v>
      </c>
      <c r="AZ23" s="113">
        <f t="shared" si="77"/>
        <v>0</v>
      </c>
      <c r="BA23" s="112">
        <f t="shared" si="77"/>
        <v>0</v>
      </c>
      <c r="BB23" s="112">
        <f t="shared" si="77"/>
        <v>0</v>
      </c>
      <c r="BC23" s="113">
        <f t="shared" si="77"/>
        <v>0</v>
      </c>
      <c r="BD23" s="113">
        <f t="shared" si="77"/>
        <v>0</v>
      </c>
      <c r="BE23" s="112">
        <f t="shared" si="77"/>
        <v>0</v>
      </c>
      <c r="BF23" s="112">
        <f t="shared" si="77"/>
        <v>11.6</v>
      </c>
      <c r="BG23" s="113">
        <f t="shared" si="77"/>
        <v>12</v>
      </c>
      <c r="BH23" s="113">
        <f t="shared" si="77"/>
        <v>0</v>
      </c>
      <c r="BI23" s="114">
        <f t="shared" si="14"/>
        <v>0</v>
      </c>
      <c r="BK23" s="115">
        <f t="shared" si="15"/>
        <v>0</v>
      </c>
      <c r="BL23" s="116">
        <f t="shared" si="16"/>
        <v>0</v>
      </c>
      <c r="BM23" s="117">
        <f t="shared" si="17"/>
        <v>0</v>
      </c>
      <c r="BN23" s="116">
        <f t="shared" si="18"/>
        <v>0</v>
      </c>
      <c r="BO23" s="117">
        <f t="shared" si="19"/>
        <v>11.6</v>
      </c>
      <c r="BP23" s="116">
        <f t="shared" si="20"/>
        <v>12</v>
      </c>
      <c r="BQ23" s="118">
        <f t="shared" si="21"/>
        <v>0</v>
      </c>
      <c r="BS23" s="111">
        <f>IF(T($C23)=T('Typy taboru'!$C$8),IF($J23&gt;0,IF($J23&gt;='Typy taboru'!$F$8,IF($J23&gt;'Typy taboru'!$G$8,IF($J23&gt;'Typy taboru'!$I$8,3,2),1),0)),0)</f>
        <v>0</v>
      </c>
      <c r="BT23" s="233">
        <f>IF(T($L23)=T('Typy taboru'!$C$8),IF($S23&gt;0,IF($S23&gt;='Typy taboru'!$F$8,IF($S23&gt;'Typy taboru'!$G$8,IF($S23&gt;'Typy taboru'!$I$8,3,2),1),0)),0)</f>
        <v>0</v>
      </c>
      <c r="BV23" s="111">
        <f>IF(T($C23)=T('Typy taboru'!$C$9),IF($J23&gt;0,IF($J23&gt;='Typy taboru'!$F$9,IF($J23&gt;'Typy taboru'!$G$9,IF($J23&gt;'Typy taboru'!$I$9,3,2),1),0)),0)</f>
        <v>0</v>
      </c>
      <c r="BW23" s="233">
        <f>IF(T($L23)=T('Typy taboru'!$C$9),IF($S23&gt;0,IF($S23&gt;='Typy taboru'!$F$9,IF($S23&gt;'Typy taboru'!$G$9,IF($S23&gt;'Typy taboru'!$I$9,3,2),1),0)),0)</f>
        <v>0</v>
      </c>
      <c r="BY23" s="111">
        <f>IF(T($C23)=T('Typy taboru'!$C$10),IF($J23&gt;0,IF($J23&gt;='Typy taboru'!$F$10,IF($J23&gt;'Typy taboru'!$G$10,IF($J23&gt;'Typy taboru'!$I$10,3,2),1),0)),0)</f>
        <v>0</v>
      </c>
      <c r="BZ23" s="233">
        <f>IF(T($L23)=T('Typy taboru'!$C$10),IF($S23&gt;0,IF($S23&gt;='Typy taboru'!$F$10,IF($S23&gt;'Typy taboru'!$G$10,IF($S23&gt;'Typy taboru'!$I$10,3,2),1),0)),0)</f>
        <v>0</v>
      </c>
      <c r="CB23" s="111">
        <f>IF(T($C23)=T('Typy taboru'!$C$11),IF($J23&gt;0,IF($J23&gt;='Typy taboru'!$F$11,IF($J23&gt;'Typy taboru'!$G$11,IF($J23&gt;'Typy taboru'!$I$11,3,2),1),0)),0)</f>
        <v>0</v>
      </c>
      <c r="CC23" s="233">
        <f>IF(T($L23)=T('Typy taboru'!$C$11),IF($S23&gt;0,IF($S23&gt;='Typy taboru'!$F$11,IF($S23&gt;'Typy taboru'!$G$11,IF($S23&gt;'Typy taboru'!$I$11,3,2),1),0)),0)</f>
        <v>0</v>
      </c>
      <c r="CE23" s="111">
        <f>IF(T($C23)=T('Typy taboru'!$C$12),IF($J23&gt;0,IF($J23&gt;='Typy taboru'!$F$12,IF($J23&gt;'Typy taboru'!$G$12,IF($J23&gt;'Typy taboru'!$I$12,3,2),1),0)),0)</f>
        <v>0</v>
      </c>
      <c r="CF23" s="233">
        <f>IF(T($L23)=T('Typy taboru'!$C$12),IF($S23&gt;0,IF($S23&gt;='Typy taboru'!$F$12,IF($S23&gt;'Typy taboru'!$G$12,IF($S23&gt;'Typy taboru'!$I$12,3,2),1),0)),0)</f>
        <v>0</v>
      </c>
      <c r="CH23" s="111">
        <f>IF(T($C23)=T('Typy taboru'!$C$13),IF($J23&gt;0,IF($J23&gt;='Typy taboru'!$F$13,IF($J23&gt;'Typy taboru'!$G$13,IF($J23&gt;'Typy taboru'!$I$13,3,2),1),0)),0)</f>
        <v>0</v>
      </c>
      <c r="CI23" s="233">
        <f>IF(T($L23)=T('Typy taboru'!$C$13),IF($S23&gt;0,IF($S23&gt;='Typy taboru'!$F$13,IF($S23&gt;'Typy taboru'!$G$13,IF($S23&gt;'Typy taboru'!$I$13,3,2),1),0)),0)</f>
        <v>0</v>
      </c>
      <c r="CK23" s="111">
        <f>IF(T($C23)=T('Typy taboru'!$C$14),IF($J23&gt;0,IF($J23&gt;='Typy taboru'!$F$14,IF($J23&gt;'Typy taboru'!$G$14,IF($J23&gt;'Typy taboru'!$I$14,3,2),1),0)),0)</f>
        <v>0</v>
      </c>
      <c r="CL23" s="233">
        <f>IF(T($L23)=T('Typy taboru'!$C$14),IF($S23&gt;0,IF($S23&gt;='Typy taboru'!$F$14,IF($S23&gt;'Typy taboru'!$G$14,IF($S23&gt;'Typy taboru'!$I$14,3,2),1),0)),0)</f>
        <v>0</v>
      </c>
      <c r="CN23" s="111">
        <f>IF(T($C23)=T('Typy taboru'!$C$15),IF($J23&gt;0,IF($J23&gt;='Typy taboru'!$F$15,IF($J23&gt;'Typy taboru'!$G$15,IF($J23&gt;'Typy taboru'!$I$15,3,2),1),0)),0)</f>
        <v>0</v>
      </c>
      <c r="CO23" s="233">
        <f>IF(T($L23)=T('Typy taboru'!$C$15),IF($S23&gt;0,IF($S23&gt;='Typy taboru'!$F$15,IF($S23&gt;'Typy taboru'!$G$15,IF($S23&gt;'Typy taboru'!$I$15,3,2),1),0)),0)</f>
        <v>0</v>
      </c>
    </row>
    <row r="24" spans="2:93" ht="24.95" customHeight="1" thickBot="1" x14ac:dyDescent="0.25">
      <c r="B24" s="119" t="s">
        <v>22</v>
      </c>
      <c r="C24" s="227"/>
      <c r="D24" s="120"/>
      <c r="E24" s="440">
        <f>SUM(E$9:E23)</f>
        <v>127.99999999999999</v>
      </c>
      <c r="F24" s="440">
        <f>SUM(F9:F23)</f>
        <v>0</v>
      </c>
      <c r="G24" s="121">
        <f>SUM(G9:G23)</f>
        <v>143</v>
      </c>
      <c r="H24" s="122">
        <f t="shared" si="0"/>
        <v>1.1171875000000002</v>
      </c>
      <c r="I24" s="123" t="s">
        <v>23</v>
      </c>
      <c r="J24" s="124" t="s">
        <v>23</v>
      </c>
      <c r="K24" s="125" t="s">
        <v>22</v>
      </c>
      <c r="L24" s="227"/>
      <c r="M24" s="120"/>
      <c r="N24" s="440">
        <f>SUM(N9:N23)</f>
        <v>131.20000000000002</v>
      </c>
      <c r="O24" s="440">
        <f>SUM(O9:O23)</f>
        <v>2.3000000000000007</v>
      </c>
      <c r="P24" s="121">
        <f>SUM(P9:P23)</f>
        <v>159</v>
      </c>
      <c r="Q24" s="122">
        <f t="shared" si="1"/>
        <v>1.191011235955056</v>
      </c>
      <c r="R24" s="123" t="s">
        <v>23</v>
      </c>
      <c r="S24" s="124" t="s">
        <v>23</v>
      </c>
      <c r="T24" s="126">
        <f t="shared" si="2"/>
        <v>302</v>
      </c>
      <c r="U24" s="127">
        <f t="shared" si="3"/>
        <v>1.1548757170172084</v>
      </c>
      <c r="V24" s="441">
        <f>E24+F24+N24+O24</f>
        <v>261.5</v>
      </c>
      <c r="W24" s="442">
        <f>F24+O24</f>
        <v>2.3000000000000007</v>
      </c>
    </row>
    <row r="25" spans="2:93" ht="24.95" customHeight="1" thickBot="1" x14ac:dyDescent="0.25">
      <c r="B25" s="150" t="s">
        <v>26</v>
      </c>
      <c r="C25" s="228"/>
      <c r="D25" s="147"/>
      <c r="E25" s="250" t="s">
        <v>23</v>
      </c>
      <c r="F25" s="250" t="s">
        <v>23</v>
      </c>
      <c r="G25" s="148">
        <f>MAX(G9:G23)</f>
        <v>43</v>
      </c>
      <c r="H25" s="149">
        <f>MAX(H9:H23)</f>
        <v>3.6752136752136755</v>
      </c>
      <c r="I25" s="120" t="s">
        <v>23</v>
      </c>
      <c r="J25" s="153">
        <f>MAX(J9:J23)</f>
        <v>33</v>
      </c>
      <c r="K25" s="125" t="s">
        <v>26</v>
      </c>
      <c r="L25" s="227"/>
      <c r="M25" s="147"/>
      <c r="N25" s="250" t="s">
        <v>23</v>
      </c>
      <c r="O25" s="250" t="s">
        <v>23</v>
      </c>
      <c r="P25" s="148">
        <f>MAX(P9:P23)</f>
        <v>28</v>
      </c>
      <c r="Q25" s="149">
        <f>MAX(Q9:Q23)</f>
        <v>2.8865979381443303</v>
      </c>
      <c r="R25" s="120" t="s">
        <v>23</v>
      </c>
      <c r="S25" s="153">
        <f>MAX(S9:S23)</f>
        <v>21</v>
      </c>
      <c r="T25" s="151">
        <f>MAX(T9:T23)</f>
        <v>71</v>
      </c>
      <c r="U25" s="152">
        <f>MAX(U9:U23)</f>
        <v>3.3177570093457946</v>
      </c>
    </row>
    <row r="26" spans="2:93" ht="24.95" customHeight="1" x14ac:dyDescent="0.2">
      <c r="E26" s="366"/>
      <c r="F26" s="366"/>
      <c r="G26" s="366"/>
      <c r="H26" s="366"/>
    </row>
    <row r="27" spans="2:93" ht="24.95" customHeight="1" x14ac:dyDescent="0.2">
      <c r="E27" s="366"/>
      <c r="F27" s="366"/>
      <c r="G27" s="366"/>
      <c r="H27" s="366"/>
    </row>
    <row r="28" spans="2:93" ht="24.95" customHeight="1" x14ac:dyDescent="0.2">
      <c r="E28" s="366"/>
      <c r="F28" s="366"/>
      <c r="G28" s="366"/>
      <c r="H28" s="366"/>
    </row>
    <row r="29" spans="2:93" ht="24.95" customHeight="1" x14ac:dyDescent="0.2">
      <c r="E29" s="366"/>
      <c r="F29" s="366"/>
      <c r="G29" s="366"/>
      <c r="H29" s="366"/>
    </row>
    <row r="30" spans="2:93" ht="24.95" customHeight="1" x14ac:dyDescent="0.2">
      <c r="E30" s="366"/>
      <c r="F30" s="366"/>
      <c r="G30" s="366"/>
      <c r="H30" s="366"/>
    </row>
    <row r="31" spans="2:93" ht="24.95" customHeight="1" x14ac:dyDescent="0.2">
      <c r="E31" s="366"/>
      <c r="F31" s="366"/>
      <c r="G31" s="366"/>
      <c r="H31" s="366"/>
    </row>
    <row r="32" spans="2:93" ht="24.95" customHeight="1" x14ac:dyDescent="0.2">
      <c r="E32" s="366"/>
      <c r="F32" s="366"/>
      <c r="G32" s="366"/>
      <c r="H32" s="366"/>
    </row>
    <row r="33" spans="5:8" ht="24.95" customHeight="1" x14ac:dyDescent="0.2">
      <c r="E33" s="366"/>
      <c r="F33" s="366"/>
      <c r="G33" s="366"/>
      <c r="H33" s="366"/>
    </row>
    <row r="34" spans="5:8" ht="24.95" customHeight="1" x14ac:dyDescent="0.2">
      <c r="E34" s="366"/>
      <c r="F34" s="366"/>
      <c r="G34" s="366"/>
      <c r="H34" s="366"/>
    </row>
    <row r="35" spans="5:8" ht="24.95" customHeight="1" x14ac:dyDescent="0.2">
      <c r="E35" s="366"/>
      <c r="F35" s="366"/>
      <c r="G35" s="366"/>
      <c r="H35" s="366"/>
    </row>
    <row r="36" spans="5:8" ht="24.95" customHeight="1" x14ac:dyDescent="0.2">
      <c r="E36" s="366"/>
      <c r="F36" s="366"/>
      <c r="G36" s="366"/>
      <c r="H36" s="366"/>
    </row>
    <row r="37" spans="5:8" ht="24.95" customHeight="1" x14ac:dyDescent="0.2">
      <c r="E37" s="366"/>
      <c r="F37" s="366"/>
      <c r="G37" s="366"/>
      <c r="H37" s="366"/>
    </row>
    <row r="38" spans="5:8" ht="24.95" customHeight="1" x14ac:dyDescent="0.2">
      <c r="E38" s="366"/>
      <c r="F38" s="366"/>
      <c r="G38" s="366"/>
      <c r="H38" s="366"/>
    </row>
    <row r="39" spans="5:8" ht="24.95" customHeight="1" x14ac:dyDescent="0.2">
      <c r="E39" s="366"/>
      <c r="F39" s="366"/>
      <c r="G39" s="366"/>
      <c r="H39" s="366"/>
    </row>
    <row r="40" spans="5:8" ht="24.95" customHeight="1" x14ac:dyDescent="0.2">
      <c r="E40" s="366"/>
      <c r="F40" s="366"/>
      <c r="G40" s="366"/>
      <c r="H40" s="366"/>
    </row>
    <row r="41" spans="5:8" ht="24.95" customHeight="1" x14ac:dyDescent="0.2"/>
    <row r="42" spans="5:8" ht="24.95" customHeight="1" x14ac:dyDescent="0.2"/>
    <row r="43" spans="5:8" ht="24.95" customHeight="1" x14ac:dyDescent="0.2"/>
    <row r="44" spans="5:8" ht="24.95" customHeight="1" x14ac:dyDescent="0.2"/>
    <row r="45" spans="5:8" ht="24.95" customHeight="1" x14ac:dyDescent="0.2"/>
    <row r="46" spans="5:8" ht="24.95" customHeight="1" x14ac:dyDescent="0.2"/>
    <row r="47" spans="5:8" ht="24.95" customHeight="1" x14ac:dyDescent="0.2"/>
    <row r="48" spans="5:8" ht="24.95" customHeight="1" x14ac:dyDescent="0.2"/>
    <row r="49" ht="24.95" customHeight="1" x14ac:dyDescent="0.2"/>
    <row r="50" ht="24.95" customHeight="1" x14ac:dyDescent="0.2"/>
    <row r="51" ht="24.95" customHeight="1" x14ac:dyDescent="0.2"/>
    <row r="52" ht="24.95" customHeight="1" x14ac:dyDescent="0.2"/>
    <row r="53" ht="24.95" customHeight="1" x14ac:dyDescent="0.2"/>
    <row r="54" ht="24.95" customHeight="1" x14ac:dyDescent="0.2"/>
    <row r="55" ht="24.95" customHeight="1" x14ac:dyDescent="0.2"/>
    <row r="56" ht="24.95" customHeight="1" x14ac:dyDescent="0.2"/>
    <row r="57" ht="24.95" customHeight="1" x14ac:dyDescent="0.2"/>
    <row r="58" ht="24.95" customHeight="1" x14ac:dyDescent="0.2"/>
    <row r="59" ht="24.95" customHeight="1" x14ac:dyDescent="0.2"/>
    <row r="60" ht="24.95" customHeight="1" x14ac:dyDescent="0.2"/>
    <row r="61" ht="24.95" customHeight="1" x14ac:dyDescent="0.2"/>
    <row r="62" ht="24.95" customHeight="1" x14ac:dyDescent="0.2"/>
    <row r="63" ht="24.95" customHeight="1" x14ac:dyDescent="0.2"/>
    <row r="64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  <row r="119" ht="24.95" customHeight="1" x14ac:dyDescent="0.2"/>
    <row r="120" ht="24.95" customHeight="1" x14ac:dyDescent="0.2"/>
    <row r="121" ht="24.95" customHeight="1" x14ac:dyDescent="0.2"/>
    <row r="122" ht="24.95" customHeight="1" x14ac:dyDescent="0.2"/>
    <row r="123" ht="24.95" customHeight="1" x14ac:dyDescent="0.2"/>
    <row r="124" ht="24.95" customHeight="1" x14ac:dyDescent="0.2"/>
    <row r="125" ht="24.95" customHeight="1" x14ac:dyDescent="0.2"/>
    <row r="126" ht="24.95" customHeight="1" x14ac:dyDescent="0.2"/>
    <row r="127" ht="24.95" customHeight="1" x14ac:dyDescent="0.2"/>
    <row r="128" ht="24.95" customHeight="1" x14ac:dyDescent="0.2"/>
    <row r="129" ht="24.95" customHeight="1" x14ac:dyDescent="0.2"/>
    <row r="130" ht="24.95" customHeight="1" x14ac:dyDescent="0.2"/>
    <row r="131" ht="24.95" customHeight="1" x14ac:dyDescent="0.2"/>
    <row r="132" ht="24.95" customHeight="1" x14ac:dyDescent="0.2"/>
    <row r="133" ht="24.95" customHeight="1" x14ac:dyDescent="0.2"/>
    <row r="134" ht="24.95" customHeight="1" x14ac:dyDescent="0.2"/>
    <row r="135" ht="24.95" customHeight="1" x14ac:dyDescent="0.2"/>
    <row r="136" ht="24.95" customHeight="1" x14ac:dyDescent="0.2"/>
    <row r="137" ht="24.95" customHeight="1" x14ac:dyDescent="0.2"/>
    <row r="138" ht="24.95" customHeight="1" x14ac:dyDescent="0.2"/>
    <row r="139" ht="24.95" customHeight="1" x14ac:dyDescent="0.2"/>
    <row r="140" ht="24.95" customHeight="1" x14ac:dyDescent="0.2"/>
    <row r="141" ht="24.95" customHeight="1" x14ac:dyDescent="0.2"/>
    <row r="142" ht="24.95" customHeight="1" x14ac:dyDescent="0.2"/>
    <row r="143" ht="24.95" customHeight="1" x14ac:dyDescent="0.2"/>
    <row r="144" ht="24.95" customHeight="1" x14ac:dyDescent="0.2"/>
    <row r="145" ht="24.95" customHeight="1" x14ac:dyDescent="0.2"/>
    <row r="146" ht="24.95" customHeight="1" x14ac:dyDescent="0.2"/>
    <row r="147" ht="24.95" customHeight="1" x14ac:dyDescent="0.2"/>
    <row r="148" ht="24.95" customHeight="1" x14ac:dyDescent="0.2"/>
    <row r="149" ht="24.95" customHeight="1" x14ac:dyDescent="0.2"/>
    <row r="150" ht="24.95" customHeight="1" x14ac:dyDescent="0.2"/>
    <row r="151" ht="24.95" customHeight="1" x14ac:dyDescent="0.2"/>
    <row r="152" ht="24.95" customHeight="1" x14ac:dyDescent="0.2"/>
    <row r="153" ht="24.95" customHeight="1" x14ac:dyDescent="0.2"/>
    <row r="154" ht="24.95" customHeight="1" x14ac:dyDescent="0.2"/>
    <row r="155" ht="24.95" customHeight="1" x14ac:dyDescent="0.2"/>
    <row r="156" ht="24.95" customHeight="1" x14ac:dyDescent="0.2"/>
    <row r="157" ht="24.95" customHeight="1" x14ac:dyDescent="0.2"/>
    <row r="158" ht="24.95" customHeight="1" x14ac:dyDescent="0.2"/>
    <row r="159" ht="24.95" customHeight="1" x14ac:dyDescent="0.2"/>
    <row r="160" ht="24.95" customHeight="1" x14ac:dyDescent="0.2"/>
    <row r="161" ht="24.95" customHeight="1" x14ac:dyDescent="0.2"/>
    <row r="162" ht="24.95" customHeight="1" x14ac:dyDescent="0.2"/>
    <row r="163" ht="24.95" customHeight="1" x14ac:dyDescent="0.2"/>
    <row r="164" ht="24.95" customHeight="1" x14ac:dyDescent="0.2"/>
    <row r="165" ht="24.95" customHeight="1" x14ac:dyDescent="0.2"/>
    <row r="166" ht="24.95" customHeight="1" x14ac:dyDescent="0.2"/>
    <row r="167" ht="24.95" customHeight="1" x14ac:dyDescent="0.2"/>
    <row r="168" ht="24.95" customHeight="1" x14ac:dyDescent="0.2"/>
    <row r="169" ht="24.95" customHeight="1" x14ac:dyDescent="0.2"/>
    <row r="170" ht="24.95" customHeight="1" x14ac:dyDescent="0.2"/>
    <row r="171" ht="24.95" customHeight="1" x14ac:dyDescent="0.2"/>
    <row r="172" ht="24.95" customHeight="1" x14ac:dyDescent="0.2"/>
    <row r="173" ht="24.95" customHeight="1" x14ac:dyDescent="0.2"/>
    <row r="174" ht="24.95" customHeight="1" x14ac:dyDescent="0.2"/>
    <row r="175" ht="24.95" customHeight="1" x14ac:dyDescent="0.2"/>
    <row r="176" ht="24.95" customHeight="1" x14ac:dyDescent="0.2"/>
    <row r="177" ht="24.95" customHeight="1" x14ac:dyDescent="0.2"/>
    <row r="178" ht="24.95" customHeight="1" x14ac:dyDescent="0.2"/>
    <row r="179" ht="24.95" customHeight="1" x14ac:dyDescent="0.2"/>
    <row r="180" ht="24.95" customHeight="1" x14ac:dyDescent="0.2"/>
    <row r="181" ht="24.95" customHeight="1" x14ac:dyDescent="0.2"/>
    <row r="182" ht="24.95" customHeight="1" x14ac:dyDescent="0.2"/>
    <row r="183" ht="24.95" customHeight="1" x14ac:dyDescent="0.2"/>
    <row r="184" ht="24.95" customHeight="1" x14ac:dyDescent="0.2"/>
    <row r="185" ht="24.95" customHeight="1" x14ac:dyDescent="0.2"/>
    <row r="186" ht="24.95" customHeight="1" x14ac:dyDescent="0.2"/>
    <row r="187" ht="24.95" customHeight="1" x14ac:dyDescent="0.2"/>
    <row r="188" ht="24.95" customHeight="1" x14ac:dyDescent="0.2"/>
    <row r="189" ht="24.95" customHeight="1" x14ac:dyDescent="0.2"/>
    <row r="190" ht="24.95" customHeight="1" x14ac:dyDescent="0.2"/>
    <row r="191" ht="24.95" customHeight="1" x14ac:dyDescent="0.2"/>
    <row r="192" ht="24.95" customHeight="1" x14ac:dyDescent="0.2"/>
    <row r="193" ht="24.95" customHeight="1" x14ac:dyDescent="0.2"/>
    <row r="194" ht="24.95" customHeight="1" x14ac:dyDescent="0.2"/>
    <row r="195" ht="24.95" customHeight="1" x14ac:dyDescent="0.2"/>
    <row r="196" ht="24.95" customHeight="1" x14ac:dyDescent="0.2"/>
    <row r="197" ht="24.95" customHeight="1" x14ac:dyDescent="0.2"/>
    <row r="198" ht="24.95" customHeight="1" x14ac:dyDescent="0.2"/>
    <row r="199" ht="24.95" customHeight="1" x14ac:dyDescent="0.2"/>
    <row r="200" ht="24.95" customHeight="1" x14ac:dyDescent="0.2"/>
    <row r="201" ht="24.95" customHeight="1" x14ac:dyDescent="0.2"/>
    <row r="202" ht="24.95" customHeight="1" x14ac:dyDescent="0.2"/>
    <row r="203" ht="24.95" customHeight="1" x14ac:dyDescent="0.2"/>
    <row r="204" ht="24.95" customHeight="1" x14ac:dyDescent="0.2"/>
    <row r="205" ht="24.95" customHeight="1" x14ac:dyDescent="0.2"/>
    <row r="206" ht="24.95" customHeight="1" x14ac:dyDescent="0.2"/>
    <row r="207" ht="24.95" customHeight="1" x14ac:dyDescent="0.2"/>
    <row r="208" ht="24.95" customHeight="1" x14ac:dyDescent="0.2"/>
    <row r="209" ht="24.95" customHeight="1" x14ac:dyDescent="0.2"/>
    <row r="210" ht="24.95" customHeight="1" x14ac:dyDescent="0.2"/>
    <row r="211" ht="24.95" customHeight="1" x14ac:dyDescent="0.2"/>
    <row r="212" ht="24.95" customHeight="1" x14ac:dyDescent="0.2"/>
    <row r="213" ht="24.95" customHeight="1" x14ac:dyDescent="0.2"/>
    <row r="214" ht="24.95" customHeight="1" x14ac:dyDescent="0.2"/>
    <row r="215" ht="24.95" customHeight="1" x14ac:dyDescent="0.2"/>
    <row r="216" ht="24.95" customHeight="1" x14ac:dyDescent="0.2"/>
    <row r="217" ht="24.95" customHeight="1" x14ac:dyDescent="0.2"/>
    <row r="218" ht="24.95" customHeight="1" x14ac:dyDescent="0.2"/>
    <row r="219" ht="24.95" customHeight="1" x14ac:dyDescent="0.2"/>
    <row r="220" ht="24.95" customHeight="1" x14ac:dyDescent="0.2"/>
    <row r="221" ht="24.95" customHeight="1" x14ac:dyDescent="0.2"/>
    <row r="222" ht="24.95" customHeight="1" x14ac:dyDescent="0.2"/>
    <row r="223" ht="24.95" customHeight="1" x14ac:dyDescent="0.2"/>
    <row r="224" ht="24.95" customHeight="1" x14ac:dyDescent="0.2"/>
    <row r="225" ht="24.95" customHeight="1" x14ac:dyDescent="0.2"/>
    <row r="226" ht="24.95" customHeight="1" x14ac:dyDescent="0.2"/>
    <row r="227" ht="24.95" customHeight="1" x14ac:dyDescent="0.2"/>
    <row r="228" ht="24.95" customHeight="1" x14ac:dyDescent="0.2"/>
    <row r="229" ht="24.95" customHeight="1" x14ac:dyDescent="0.2"/>
    <row r="230" ht="24.95" customHeight="1" x14ac:dyDescent="0.2"/>
    <row r="231" ht="24.95" customHeight="1" x14ac:dyDescent="0.2"/>
    <row r="232" ht="24.95" customHeight="1" x14ac:dyDescent="0.2"/>
    <row r="233" ht="24.95" customHeight="1" x14ac:dyDescent="0.2"/>
    <row r="234" ht="24.95" customHeight="1" x14ac:dyDescent="0.2"/>
    <row r="235" ht="24.95" customHeight="1" x14ac:dyDescent="0.2"/>
    <row r="236" ht="24.95" customHeight="1" x14ac:dyDescent="0.2"/>
    <row r="237" ht="24.95" customHeight="1" x14ac:dyDescent="0.2"/>
    <row r="238" ht="24.95" customHeight="1" x14ac:dyDescent="0.2"/>
    <row r="239" ht="24.95" customHeight="1" x14ac:dyDescent="0.2"/>
    <row r="240" ht="24.95" customHeight="1" x14ac:dyDescent="0.2"/>
    <row r="241" ht="24.95" customHeight="1" x14ac:dyDescent="0.2"/>
    <row r="242" ht="24.95" customHeight="1" x14ac:dyDescent="0.2"/>
    <row r="243" ht="24.95" customHeight="1" x14ac:dyDescent="0.2"/>
    <row r="244" ht="24.95" customHeight="1" x14ac:dyDescent="0.2"/>
    <row r="245" ht="24.95" customHeight="1" x14ac:dyDescent="0.2"/>
    <row r="246" ht="24.95" customHeight="1" x14ac:dyDescent="0.2"/>
    <row r="247" ht="24.95" customHeight="1" x14ac:dyDescent="0.2"/>
    <row r="248" ht="24.95" customHeight="1" x14ac:dyDescent="0.2"/>
    <row r="249" ht="24.95" customHeight="1" x14ac:dyDescent="0.2"/>
    <row r="250" ht="24.95" customHeight="1" x14ac:dyDescent="0.2"/>
    <row r="251" ht="24.95" customHeight="1" x14ac:dyDescent="0.2"/>
    <row r="252" ht="24.95" customHeight="1" x14ac:dyDescent="0.2"/>
    <row r="253" ht="24.95" customHeight="1" x14ac:dyDescent="0.2"/>
    <row r="254" ht="24.95" customHeight="1" x14ac:dyDescent="0.2"/>
    <row r="255" ht="24.95" customHeight="1" x14ac:dyDescent="0.2"/>
    <row r="256" ht="24.95" customHeight="1" x14ac:dyDescent="0.2"/>
    <row r="257" ht="24.95" customHeight="1" x14ac:dyDescent="0.2"/>
    <row r="258" ht="24.95" customHeight="1" x14ac:dyDescent="0.2"/>
    <row r="259" ht="24.95" customHeight="1" x14ac:dyDescent="0.2"/>
    <row r="260" ht="24.95" customHeight="1" x14ac:dyDescent="0.2"/>
    <row r="261" ht="24.95" customHeight="1" x14ac:dyDescent="0.2"/>
    <row r="262" ht="24.95" customHeight="1" x14ac:dyDescent="0.2"/>
    <row r="263" ht="24.95" customHeight="1" x14ac:dyDescent="0.2"/>
    <row r="264" ht="24.95" customHeight="1" x14ac:dyDescent="0.2"/>
    <row r="265" ht="24.95" customHeight="1" x14ac:dyDescent="0.2"/>
    <row r="266" ht="24.95" customHeight="1" x14ac:dyDescent="0.2"/>
    <row r="267" ht="24.95" customHeight="1" x14ac:dyDescent="0.2"/>
    <row r="268" ht="24.95" customHeight="1" x14ac:dyDescent="0.2"/>
    <row r="269" ht="24.95" customHeight="1" x14ac:dyDescent="0.2"/>
    <row r="270" ht="24.95" customHeight="1" x14ac:dyDescent="0.2"/>
    <row r="271" ht="24.95" customHeight="1" x14ac:dyDescent="0.2"/>
    <row r="272" ht="24.95" customHeight="1" x14ac:dyDescent="0.2"/>
    <row r="273" ht="24.95" customHeight="1" x14ac:dyDescent="0.2"/>
    <row r="274" ht="24.95" customHeight="1" x14ac:dyDescent="0.2"/>
    <row r="275" ht="24.95" customHeight="1" x14ac:dyDescent="0.2"/>
    <row r="276" ht="24.95" customHeight="1" x14ac:dyDescent="0.2"/>
    <row r="277" ht="24.95" customHeight="1" x14ac:dyDescent="0.2"/>
    <row r="278" ht="24.95" customHeight="1" x14ac:dyDescent="0.2"/>
    <row r="279" ht="24.95" customHeight="1" x14ac:dyDescent="0.2"/>
    <row r="280" ht="24.95" customHeight="1" x14ac:dyDescent="0.2"/>
    <row r="281" ht="24.95" customHeight="1" x14ac:dyDescent="0.2"/>
    <row r="282" ht="24.95" customHeight="1" x14ac:dyDescent="0.2"/>
    <row r="283" ht="24.95" customHeight="1" x14ac:dyDescent="0.2"/>
    <row r="284" ht="24.95" customHeight="1" x14ac:dyDescent="0.2"/>
    <row r="285" ht="24.95" customHeight="1" x14ac:dyDescent="0.2"/>
    <row r="286" ht="24.95" customHeight="1" x14ac:dyDescent="0.2"/>
    <row r="287" ht="24.95" customHeight="1" x14ac:dyDescent="0.2"/>
    <row r="288" ht="24.95" customHeight="1" x14ac:dyDescent="0.2"/>
    <row r="289" ht="24.95" customHeight="1" x14ac:dyDescent="0.2"/>
    <row r="290" ht="24.95" customHeight="1" x14ac:dyDescent="0.2"/>
    <row r="291" ht="24.95" customHeight="1" x14ac:dyDescent="0.2"/>
    <row r="292" ht="24.95" customHeight="1" x14ac:dyDescent="0.2"/>
    <row r="293" ht="24.95" customHeight="1" x14ac:dyDescent="0.2"/>
    <row r="294" ht="24.95" customHeight="1" x14ac:dyDescent="0.2"/>
    <row r="295" ht="24.95" customHeight="1" x14ac:dyDescent="0.2"/>
    <row r="296" ht="24.95" customHeight="1" x14ac:dyDescent="0.2"/>
    <row r="297" ht="24.95" customHeight="1" x14ac:dyDescent="0.2"/>
    <row r="298" ht="24.95" customHeight="1" x14ac:dyDescent="0.2"/>
    <row r="299" ht="24.95" customHeight="1" x14ac:dyDescent="0.2"/>
    <row r="300" ht="24.95" customHeight="1" x14ac:dyDescent="0.2"/>
    <row r="301" ht="24.95" customHeight="1" x14ac:dyDescent="0.2"/>
    <row r="302" ht="24.95" customHeight="1" x14ac:dyDescent="0.2"/>
    <row r="303" ht="24.95" customHeight="1" x14ac:dyDescent="0.2"/>
    <row r="304" ht="24.95" customHeight="1" x14ac:dyDescent="0.2"/>
    <row r="305" ht="24.95" customHeight="1" x14ac:dyDescent="0.2"/>
    <row r="306" ht="24.95" customHeight="1" x14ac:dyDescent="0.2"/>
    <row r="307" ht="24.95" customHeight="1" x14ac:dyDescent="0.2"/>
    <row r="308" ht="24.95" customHeight="1" x14ac:dyDescent="0.2"/>
    <row r="309" ht="24.95" customHeight="1" x14ac:dyDescent="0.2"/>
    <row r="310" ht="24.95" customHeight="1" x14ac:dyDescent="0.2"/>
    <row r="311" ht="24.95" customHeight="1" x14ac:dyDescent="0.2"/>
  </sheetData>
  <mergeCells count="11">
    <mergeCell ref="L7:L8"/>
    <mergeCell ref="T6:U7"/>
    <mergeCell ref="K7:K8"/>
    <mergeCell ref="M7:M8"/>
    <mergeCell ref="P7:P8"/>
    <mergeCell ref="Q7:Q8"/>
    <mergeCell ref="B7:B8"/>
    <mergeCell ref="D7:D8"/>
    <mergeCell ref="G7:G8"/>
    <mergeCell ref="H7:H8"/>
    <mergeCell ref="C7:C8"/>
  </mergeCells>
  <phoneticPr fontId="14" type="noConversion"/>
  <conditionalFormatting sqref="J9:J23">
    <cfRule type="expression" dxfId="24" priority="22" stopIfTrue="1">
      <formula>SUM(BS9+BV9+BY9+CB9+CE9+CH9+CK9+CN9)=1</formula>
    </cfRule>
    <cfRule type="expression" dxfId="23" priority="23" stopIfTrue="1">
      <formula>SUM(BS9+BV9+BY9+CB9+CE9+CH9+CK9+CN9)=2</formula>
    </cfRule>
    <cfRule type="expression" dxfId="22" priority="24" stopIfTrue="1">
      <formula>SUM(BS9+BV9+BY9+CB9+CE9+CH9+CK9+CN9)=3</formula>
    </cfRule>
  </conditionalFormatting>
  <conditionalFormatting sqref="S9:S23">
    <cfRule type="expression" dxfId="21" priority="25" stopIfTrue="1">
      <formula>SUM(BT9+BW9+BZ9+CC9+CF9+CI9+CL9+CO9)=1</formula>
    </cfRule>
    <cfRule type="expression" dxfId="20" priority="26" stopIfTrue="1">
      <formula>SUM(BT9+BW9+BZ9+CC9+CF9+CI9+CL9+CO9)=2</formula>
    </cfRule>
    <cfRule type="expression" dxfId="19" priority="27" stopIfTrue="1">
      <formula>SUM(BT9+BW9+BZ9+CC9+CF9+CI9+CL9+CO9)=3</formula>
    </cfRule>
  </conditionalFormatting>
  <conditionalFormatting sqref="BS9:BT23 CN9:CO23 CK9:CL23 CH9:CI23 CE9:CF23 CB9:CC23 BY9:BZ23 BV9:BW23 AM9:AS23 X9:AK23 BK9:BQ23 AV9:BI23">
    <cfRule type="cellIs" dxfId="18" priority="28" stopIfTrue="1" operator="greaterThan">
      <formula>0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scale="83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1">
    <tabColor rgb="FF99CCFF"/>
  </sheetPr>
  <dimension ref="A1:BQ39"/>
  <sheetViews>
    <sheetView topLeftCell="B1" workbookViewId="0">
      <pane xSplit="1" ySplit="9" topLeftCell="C10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7.28515625" style="1" customWidth="1"/>
    <col min="2" max="2" width="7.7109375" style="1" customWidth="1"/>
    <col min="3" max="16" width="7.140625" style="1" customWidth="1"/>
    <col min="17" max="17" width="9.7109375" style="1" customWidth="1"/>
    <col min="18" max="24" width="7.140625" style="1" customWidth="1"/>
    <col min="25" max="25" width="9.140625" style="1"/>
    <col min="49" max="16384" width="9.140625" style="1"/>
  </cols>
  <sheetData>
    <row r="1" spans="1:69" hidden="1" x14ac:dyDescent="0.2">
      <c r="P1" s="2"/>
    </row>
    <row r="2" spans="1:69" x14ac:dyDescent="0.2">
      <c r="A2" s="1">
        <f>'12-N'!A2+1</f>
        <v>16</v>
      </c>
      <c r="U2" s="3"/>
      <c r="X2" s="3" t="str">
        <f>(MID("TABELA",1,6))&amp;" "&amp;(A2)</f>
        <v>TABELA 16</v>
      </c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3"/>
      <c r="AT2" s="1"/>
      <c r="AU2" s="1"/>
      <c r="AV2" s="1"/>
      <c r="BQ2" s="3"/>
    </row>
    <row r="3" spans="1:69" ht="33" customHeight="1" x14ac:dyDescent="0.2">
      <c r="B3" s="410" t="s">
        <v>91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3"/>
      <c r="AT3" s="1"/>
      <c r="AU3" s="1"/>
      <c r="AV3" s="1"/>
      <c r="BQ3" s="3"/>
    </row>
    <row r="4" spans="1:69" ht="27.75" customHeight="1" thickBot="1" x14ac:dyDescent="0.3">
      <c r="B4" s="136" t="s">
        <v>33</v>
      </c>
      <c r="C4" s="13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9"/>
      <c r="P4" s="9"/>
      <c r="Q4" s="9"/>
      <c r="R4" s="137"/>
      <c r="S4" s="136"/>
      <c r="T4" s="137"/>
      <c r="U4" s="137"/>
      <c r="V4" s="137"/>
      <c r="W4" s="137"/>
      <c r="X4" s="137"/>
    </row>
    <row r="5" spans="1:69" ht="15.75" customHeight="1" thickBot="1" x14ac:dyDescent="0.25">
      <c r="B5" s="467" t="s">
        <v>32</v>
      </c>
      <c r="C5" s="178" t="s">
        <v>2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8"/>
      <c r="Q5" s="462" t="s">
        <v>34</v>
      </c>
      <c r="R5" s="177" t="s">
        <v>27</v>
      </c>
      <c r="S5" s="159"/>
      <c r="T5" s="159"/>
      <c r="U5" s="159"/>
      <c r="V5" s="159"/>
      <c r="W5" s="159"/>
      <c r="X5" s="160"/>
    </row>
    <row r="6" spans="1:69" ht="14.1" customHeight="1" x14ac:dyDescent="0.2">
      <c r="B6" s="468"/>
      <c r="C6" s="173" t="s">
        <v>4</v>
      </c>
      <c r="D6" s="27" t="s">
        <v>4</v>
      </c>
      <c r="E6" s="27" t="s">
        <v>4</v>
      </c>
      <c r="F6" s="28" t="s">
        <v>4</v>
      </c>
      <c r="G6" s="28" t="s">
        <v>4</v>
      </c>
      <c r="H6" s="27" t="s">
        <v>4</v>
      </c>
      <c r="I6" s="27" t="s">
        <v>4</v>
      </c>
      <c r="J6" s="28" t="s">
        <v>4</v>
      </c>
      <c r="K6" s="28" t="s">
        <v>4</v>
      </c>
      <c r="L6" s="27" t="s">
        <v>4</v>
      </c>
      <c r="M6" s="27" t="s">
        <v>4</v>
      </c>
      <c r="N6" s="28" t="s">
        <v>4</v>
      </c>
      <c r="O6" s="28" t="s">
        <v>4</v>
      </c>
      <c r="P6" s="29" t="s">
        <v>4</v>
      </c>
      <c r="Q6" s="463"/>
      <c r="R6" s="169" t="s">
        <v>4</v>
      </c>
      <c r="S6" s="31" t="s">
        <v>4</v>
      </c>
      <c r="T6" s="32" t="s">
        <v>4</v>
      </c>
      <c r="U6" s="31" t="s">
        <v>4</v>
      </c>
      <c r="V6" s="32" t="s">
        <v>4</v>
      </c>
      <c r="W6" s="31" t="s">
        <v>4</v>
      </c>
      <c r="X6" s="33" t="s">
        <v>4</v>
      </c>
    </row>
    <row r="7" spans="1:69" ht="14.1" customHeight="1" x14ac:dyDescent="0.2">
      <c r="B7" s="468"/>
      <c r="C7" s="174">
        <v>2.0099999999999998</v>
      </c>
      <c r="D7" s="44">
        <v>5.01</v>
      </c>
      <c r="E7" s="44">
        <v>6.31</v>
      </c>
      <c r="F7" s="45">
        <v>8.01</v>
      </c>
      <c r="G7" s="46">
        <v>9.31</v>
      </c>
      <c r="H7" s="44">
        <v>11.01</v>
      </c>
      <c r="I7" s="44">
        <v>12.31</v>
      </c>
      <c r="J7" s="46">
        <v>14.01</v>
      </c>
      <c r="K7" s="46">
        <v>15.31</v>
      </c>
      <c r="L7" s="44">
        <v>17.010000000000002</v>
      </c>
      <c r="M7" s="44">
        <v>18.309999999999999</v>
      </c>
      <c r="N7" s="46">
        <v>20.010000000000002</v>
      </c>
      <c r="O7" s="46">
        <v>21.31</v>
      </c>
      <c r="P7" s="47">
        <v>23.01</v>
      </c>
      <c r="Q7" s="463"/>
      <c r="R7" s="170">
        <v>5.01</v>
      </c>
      <c r="S7" s="49">
        <v>8.01</v>
      </c>
      <c r="T7" s="50">
        <v>11.01</v>
      </c>
      <c r="U7" s="49">
        <v>14.01</v>
      </c>
      <c r="V7" s="50">
        <v>17.010000000000002</v>
      </c>
      <c r="W7" s="49">
        <v>20.010000000000002</v>
      </c>
      <c r="X7" s="51">
        <v>23.01</v>
      </c>
    </row>
    <row r="8" spans="1:69" ht="14.1" customHeight="1" x14ac:dyDescent="0.2">
      <c r="B8" s="468"/>
      <c r="C8" s="175" t="s">
        <v>15</v>
      </c>
      <c r="D8" s="59" t="s">
        <v>15</v>
      </c>
      <c r="E8" s="59" t="s">
        <v>15</v>
      </c>
      <c r="F8" s="60" t="s">
        <v>15</v>
      </c>
      <c r="G8" s="60" t="s">
        <v>15</v>
      </c>
      <c r="H8" s="59" t="s">
        <v>15</v>
      </c>
      <c r="I8" s="59" t="s">
        <v>15</v>
      </c>
      <c r="J8" s="60" t="s">
        <v>15</v>
      </c>
      <c r="K8" s="60" t="s">
        <v>15</v>
      </c>
      <c r="L8" s="59" t="s">
        <v>15</v>
      </c>
      <c r="M8" s="59" t="s">
        <v>15</v>
      </c>
      <c r="N8" s="60" t="s">
        <v>15</v>
      </c>
      <c r="O8" s="60" t="s">
        <v>15</v>
      </c>
      <c r="P8" s="61" t="s">
        <v>15</v>
      </c>
      <c r="Q8" s="463"/>
      <c r="R8" s="171" t="s">
        <v>15</v>
      </c>
      <c r="S8" s="64" t="s">
        <v>15</v>
      </c>
      <c r="T8" s="65" t="s">
        <v>15</v>
      </c>
      <c r="U8" s="64" t="s">
        <v>15</v>
      </c>
      <c r="V8" s="65" t="s">
        <v>15</v>
      </c>
      <c r="W8" s="64" t="s">
        <v>15</v>
      </c>
      <c r="X8" s="66" t="s">
        <v>15</v>
      </c>
    </row>
    <row r="9" spans="1:69" ht="14.1" customHeight="1" thickBot="1" x14ac:dyDescent="0.25">
      <c r="B9" s="469"/>
      <c r="C9" s="176">
        <v>5</v>
      </c>
      <c r="D9" s="71">
        <v>6.3</v>
      </c>
      <c r="E9" s="71">
        <v>8</v>
      </c>
      <c r="F9" s="72">
        <v>9.3000000000000007</v>
      </c>
      <c r="G9" s="73">
        <v>11</v>
      </c>
      <c r="H9" s="71">
        <v>12.3</v>
      </c>
      <c r="I9" s="71">
        <v>14</v>
      </c>
      <c r="J9" s="73">
        <v>15.3</v>
      </c>
      <c r="K9" s="73">
        <v>17</v>
      </c>
      <c r="L9" s="71">
        <v>18.3</v>
      </c>
      <c r="M9" s="71">
        <v>20</v>
      </c>
      <c r="N9" s="73">
        <v>21.3</v>
      </c>
      <c r="O9" s="73">
        <v>23</v>
      </c>
      <c r="P9" s="74">
        <v>2</v>
      </c>
      <c r="Q9" s="464"/>
      <c r="R9" s="172">
        <v>8</v>
      </c>
      <c r="S9" s="76">
        <v>11</v>
      </c>
      <c r="T9" s="77">
        <v>14</v>
      </c>
      <c r="U9" s="76">
        <v>17</v>
      </c>
      <c r="V9" s="77">
        <v>20</v>
      </c>
      <c r="W9" s="76">
        <v>23</v>
      </c>
      <c r="X9" s="78">
        <v>5</v>
      </c>
    </row>
    <row r="10" spans="1:69" ht="14.1" customHeight="1" x14ac:dyDescent="0.2">
      <c r="B10" s="465">
        <v>1</v>
      </c>
      <c r="C10" s="272">
        <f>SUM('1-P'!X9:X25)</f>
        <v>0</v>
      </c>
      <c r="D10" s="273">
        <f>SUM('1-P'!Y9:Y25)</f>
        <v>51</v>
      </c>
      <c r="E10" s="273">
        <f>SUM('1-P'!Z9:Z25)</f>
        <v>66</v>
      </c>
      <c r="F10" s="274">
        <f>SUM('1-P'!AA9:AA25)</f>
        <v>53</v>
      </c>
      <c r="G10" s="274">
        <f>SUM('1-P'!AB9:AB25)</f>
        <v>74</v>
      </c>
      <c r="H10" s="273">
        <f>SUM('1-P'!AC9:AC25)</f>
        <v>0</v>
      </c>
      <c r="I10" s="273">
        <f>SUM('1-P'!AD9:AD25)</f>
        <v>46</v>
      </c>
      <c r="J10" s="274">
        <f>SUM('1-P'!AE9:AE25)</f>
        <v>54</v>
      </c>
      <c r="K10" s="274">
        <f>SUM('1-P'!AF9:AF25)</f>
        <v>39</v>
      </c>
      <c r="L10" s="273">
        <f>SUM('1-P'!AG9:AG25)</f>
        <v>51</v>
      </c>
      <c r="M10" s="273">
        <f>SUM('1-P'!AH9:AH25)</f>
        <v>10</v>
      </c>
      <c r="N10" s="274">
        <f>SUM('1-P'!AI9:AI25)</f>
        <v>0</v>
      </c>
      <c r="O10" s="274">
        <f>SUM('1-P'!AJ9:AJ25)</f>
        <v>0</v>
      </c>
      <c r="P10" s="275">
        <f>SUM('1-P'!AK9:AK25)</f>
        <v>0</v>
      </c>
      <c r="Q10" s="276">
        <f t="shared" ref="Q10:Q27" si="0">SUM(C10:P10)</f>
        <v>444</v>
      </c>
      <c r="R10" s="277">
        <f>SUM('1-P'!AM9:AM25)</f>
        <v>117</v>
      </c>
      <c r="S10" s="278">
        <f>SUM('1-P'!AN9:AN25)</f>
        <v>127</v>
      </c>
      <c r="T10" s="279">
        <f>SUM('1-P'!AO9:AO25)</f>
        <v>46</v>
      </c>
      <c r="U10" s="278">
        <f>SUM('1-P'!AP9:AP25)</f>
        <v>93</v>
      </c>
      <c r="V10" s="279">
        <f>SUM('1-P'!AQ9:AQ25)</f>
        <v>61</v>
      </c>
      <c r="W10" s="278">
        <f>SUM('1-P'!AR9:AR25)</f>
        <v>0</v>
      </c>
      <c r="X10" s="280">
        <f>SUM('1-P'!AS9:AS25)</f>
        <v>0</v>
      </c>
    </row>
    <row r="11" spans="1:69" ht="14.1" customHeight="1" x14ac:dyDescent="0.2">
      <c r="B11" s="466"/>
      <c r="C11" s="191">
        <f t="shared" ref="C11:P11" si="1">(C10/$Q10)</f>
        <v>0</v>
      </c>
      <c r="D11" s="197">
        <f t="shared" si="1"/>
        <v>0.11486486486486487</v>
      </c>
      <c r="E11" s="197">
        <f t="shared" si="1"/>
        <v>0.14864864864864866</v>
      </c>
      <c r="F11" s="192">
        <f t="shared" si="1"/>
        <v>0.11936936936936937</v>
      </c>
      <c r="G11" s="192">
        <f t="shared" si="1"/>
        <v>0.16666666666666666</v>
      </c>
      <c r="H11" s="197">
        <f t="shared" si="1"/>
        <v>0</v>
      </c>
      <c r="I11" s="197">
        <f t="shared" si="1"/>
        <v>0.1036036036036036</v>
      </c>
      <c r="J11" s="192">
        <f t="shared" si="1"/>
        <v>0.12162162162162163</v>
      </c>
      <c r="K11" s="192">
        <f t="shared" si="1"/>
        <v>8.7837837837837843E-2</v>
      </c>
      <c r="L11" s="197">
        <f t="shared" si="1"/>
        <v>0.11486486486486487</v>
      </c>
      <c r="M11" s="197">
        <f t="shared" si="1"/>
        <v>2.2522522522522521E-2</v>
      </c>
      <c r="N11" s="192">
        <f t="shared" si="1"/>
        <v>0</v>
      </c>
      <c r="O11" s="192">
        <f t="shared" si="1"/>
        <v>0</v>
      </c>
      <c r="P11" s="193">
        <f t="shared" si="1"/>
        <v>0</v>
      </c>
      <c r="Q11" s="210">
        <f t="shared" si="0"/>
        <v>1</v>
      </c>
      <c r="R11" s="194">
        <f t="shared" ref="R11:X11" si="2">(R10/$Q10)</f>
        <v>0.26351351351351349</v>
      </c>
      <c r="S11" s="198">
        <f t="shared" si="2"/>
        <v>0.28603603603603606</v>
      </c>
      <c r="T11" s="195">
        <f t="shared" si="2"/>
        <v>0.1036036036036036</v>
      </c>
      <c r="U11" s="198">
        <f t="shared" si="2"/>
        <v>0.20945945945945946</v>
      </c>
      <c r="V11" s="195">
        <f t="shared" si="2"/>
        <v>0.1373873873873874</v>
      </c>
      <c r="W11" s="198">
        <f t="shared" si="2"/>
        <v>0</v>
      </c>
      <c r="X11" s="196">
        <f t="shared" si="2"/>
        <v>0</v>
      </c>
    </row>
    <row r="12" spans="1:69" ht="14.1" customHeight="1" x14ac:dyDescent="0.2">
      <c r="B12" s="465" t="s">
        <v>153</v>
      </c>
      <c r="C12" s="272">
        <f>SUM('1D-P'!X9:X17)</f>
        <v>0</v>
      </c>
      <c r="D12" s="273">
        <f>SUM('1D-P'!Y9:Y17)</f>
        <v>26</v>
      </c>
      <c r="E12" s="273">
        <f>SUM('1D-P'!Z9:Z17)</f>
        <v>50</v>
      </c>
      <c r="F12" s="274">
        <f>SUM('1D-P'!AA9:AA17)</f>
        <v>48</v>
      </c>
      <c r="G12" s="274">
        <f>SUM('1D-P'!AB9:AB17)</f>
        <v>0</v>
      </c>
      <c r="H12" s="273">
        <f>SUM('1D-P'!AC9:AC17)</f>
        <v>16</v>
      </c>
      <c r="I12" s="273">
        <f>SUM('1D-P'!AD9:AD17)</f>
        <v>34</v>
      </c>
      <c r="J12" s="274">
        <f>SUM('1D-P'!AE9:AE17)</f>
        <v>157</v>
      </c>
      <c r="K12" s="274">
        <f>SUM('1D-P'!AF9:AF17)</f>
        <v>9</v>
      </c>
      <c r="L12" s="273">
        <f>SUM('1D-P'!AG9:AG17)</f>
        <v>0</v>
      </c>
      <c r="M12" s="273">
        <f>SUM('1D-P'!AH9:AH17)</f>
        <v>0</v>
      </c>
      <c r="N12" s="274">
        <f>SUM('1D-P'!AI9:AI17)</f>
        <v>0</v>
      </c>
      <c r="O12" s="274">
        <f>SUM('1D-P'!AJ9:AJ17)</f>
        <v>0</v>
      </c>
      <c r="P12" s="275">
        <f>SUM('1D-P'!AK9:AK17)</f>
        <v>0</v>
      </c>
      <c r="Q12" s="276">
        <f t="shared" si="0"/>
        <v>340</v>
      </c>
      <c r="R12" s="277">
        <f>SUM('1D-P'!AM9:AM17)</f>
        <v>76</v>
      </c>
      <c r="S12" s="278">
        <f>SUM('1D-P'!AN9:AN17)</f>
        <v>48</v>
      </c>
      <c r="T12" s="279">
        <f>SUM('1D-P'!AO9:AO17)</f>
        <v>50</v>
      </c>
      <c r="U12" s="278">
        <f>SUM('1D-P'!AP9:AP17)</f>
        <v>166</v>
      </c>
      <c r="V12" s="279">
        <f>SUM('1D-P'!AQ9:AQ17)</f>
        <v>0</v>
      </c>
      <c r="W12" s="278">
        <f>SUM('1D-P'!AR9:AR17)</f>
        <v>0</v>
      </c>
      <c r="X12" s="280">
        <f>SUM('1D-P'!AS9:AS17)</f>
        <v>0</v>
      </c>
    </row>
    <row r="13" spans="1:69" ht="14.1" customHeight="1" x14ac:dyDescent="0.2">
      <c r="B13" s="466"/>
      <c r="C13" s="191">
        <f t="shared" ref="C13:P13" si="3">(C12/$Q12)</f>
        <v>0</v>
      </c>
      <c r="D13" s="197">
        <f t="shared" si="3"/>
        <v>7.6470588235294124E-2</v>
      </c>
      <c r="E13" s="197">
        <f t="shared" si="3"/>
        <v>0.14705882352941177</v>
      </c>
      <c r="F13" s="192">
        <f t="shared" si="3"/>
        <v>0.14117647058823529</v>
      </c>
      <c r="G13" s="192">
        <f t="shared" si="3"/>
        <v>0</v>
      </c>
      <c r="H13" s="197">
        <f t="shared" si="3"/>
        <v>4.7058823529411764E-2</v>
      </c>
      <c r="I13" s="197">
        <f t="shared" si="3"/>
        <v>0.1</v>
      </c>
      <c r="J13" s="192">
        <f t="shared" si="3"/>
        <v>0.46176470588235297</v>
      </c>
      <c r="K13" s="192">
        <f t="shared" si="3"/>
        <v>2.6470588235294117E-2</v>
      </c>
      <c r="L13" s="197">
        <f t="shared" si="3"/>
        <v>0</v>
      </c>
      <c r="M13" s="197">
        <f t="shared" si="3"/>
        <v>0</v>
      </c>
      <c r="N13" s="192">
        <f t="shared" si="3"/>
        <v>0</v>
      </c>
      <c r="O13" s="192">
        <f t="shared" si="3"/>
        <v>0</v>
      </c>
      <c r="P13" s="193">
        <f t="shared" si="3"/>
        <v>0</v>
      </c>
      <c r="Q13" s="210">
        <f t="shared" si="0"/>
        <v>1</v>
      </c>
      <c r="R13" s="194">
        <f t="shared" ref="R13:X13" si="4">(R12/$Q12)</f>
        <v>0.22352941176470589</v>
      </c>
      <c r="S13" s="198">
        <f t="shared" si="4"/>
        <v>0.14117647058823529</v>
      </c>
      <c r="T13" s="195">
        <f t="shared" si="4"/>
        <v>0.14705882352941177</v>
      </c>
      <c r="U13" s="198">
        <f t="shared" si="4"/>
        <v>0.48823529411764705</v>
      </c>
      <c r="V13" s="195">
        <f t="shared" si="4"/>
        <v>0</v>
      </c>
      <c r="W13" s="198">
        <f t="shared" si="4"/>
        <v>0</v>
      </c>
      <c r="X13" s="196">
        <f t="shared" si="4"/>
        <v>0</v>
      </c>
    </row>
    <row r="14" spans="1:69" s="366" customFormat="1" ht="14.1" customHeight="1" x14ac:dyDescent="0.2">
      <c r="B14" s="465">
        <v>2</v>
      </c>
      <c r="C14" s="272">
        <f>SUM('2-P'!X9:X30)</f>
        <v>0</v>
      </c>
      <c r="D14" s="273">
        <f>SUM('2-P'!Y9:Y30)</f>
        <v>18</v>
      </c>
      <c r="E14" s="273">
        <f>SUM('2-P'!Z9:Z30)</f>
        <v>59</v>
      </c>
      <c r="F14" s="274">
        <f>SUM('2-P'!AA9:AA30)</f>
        <v>85</v>
      </c>
      <c r="G14" s="274">
        <f>SUM('2-P'!AB9:AB30)</f>
        <v>121</v>
      </c>
      <c r="H14" s="273">
        <f>SUM('2-P'!AC9:AC30)</f>
        <v>79</v>
      </c>
      <c r="I14" s="273">
        <f>SUM('2-P'!AD9:AD30)</f>
        <v>107</v>
      </c>
      <c r="J14" s="274">
        <f>SUM('2-P'!AE9:AE30)</f>
        <v>74</v>
      </c>
      <c r="K14" s="274">
        <f>SUM('2-P'!AF9:AF30)</f>
        <v>85</v>
      </c>
      <c r="L14" s="273">
        <f>SUM('2-P'!AG9:AG30)</f>
        <v>39</v>
      </c>
      <c r="M14" s="273">
        <f>SUM('2-P'!AH9:AH30)</f>
        <v>27</v>
      </c>
      <c r="N14" s="274">
        <f>SUM('2-P'!AI9:AI30)</f>
        <v>21</v>
      </c>
      <c r="O14" s="274">
        <f>SUM('2-P'!AJ9:AJ30)</f>
        <v>11</v>
      </c>
      <c r="P14" s="275">
        <f>SUM('2-P'!AK9:AK30)</f>
        <v>0</v>
      </c>
      <c r="Q14" s="276">
        <f t="shared" si="0"/>
        <v>726</v>
      </c>
      <c r="R14" s="277">
        <f>SUM('2-P'!AM9:AM30)</f>
        <v>77</v>
      </c>
      <c r="S14" s="278">
        <f>SUM('2-P'!AN9:AN30)</f>
        <v>206</v>
      </c>
      <c r="T14" s="279">
        <f>SUM('2-P'!AO9:AO30)</f>
        <v>186</v>
      </c>
      <c r="U14" s="278">
        <f>SUM('2-P'!AP9:AP30)</f>
        <v>159</v>
      </c>
      <c r="V14" s="279">
        <f>SUM('2-P'!AQ9:AQ30)</f>
        <v>66</v>
      </c>
      <c r="W14" s="278">
        <f>SUM('2-P'!AR9:AR30)</f>
        <v>32</v>
      </c>
      <c r="X14" s="280">
        <f>SUM('2-P'!AS9:AS30)</f>
        <v>0</v>
      </c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</row>
    <row r="15" spans="1:69" s="366" customFormat="1" ht="14.1" customHeight="1" x14ac:dyDescent="0.2">
      <c r="B15" s="466"/>
      <c r="C15" s="191">
        <f t="shared" ref="C15:P15" si="5">(C14/$Q14)</f>
        <v>0</v>
      </c>
      <c r="D15" s="197">
        <f t="shared" si="5"/>
        <v>2.4793388429752067E-2</v>
      </c>
      <c r="E15" s="197">
        <f t="shared" si="5"/>
        <v>8.1267217630853997E-2</v>
      </c>
      <c r="F15" s="192">
        <f t="shared" si="5"/>
        <v>0.11707988980716254</v>
      </c>
      <c r="G15" s="192">
        <f t="shared" si="5"/>
        <v>0.16666666666666666</v>
      </c>
      <c r="H15" s="197">
        <f t="shared" si="5"/>
        <v>0.10881542699724518</v>
      </c>
      <c r="I15" s="197">
        <f t="shared" si="5"/>
        <v>0.14738292011019283</v>
      </c>
      <c r="J15" s="192">
        <f t="shared" si="5"/>
        <v>0.10192837465564739</v>
      </c>
      <c r="K15" s="192">
        <f t="shared" si="5"/>
        <v>0.11707988980716254</v>
      </c>
      <c r="L15" s="197">
        <f t="shared" si="5"/>
        <v>5.3719008264462811E-2</v>
      </c>
      <c r="M15" s="197">
        <f t="shared" si="5"/>
        <v>3.71900826446281E-2</v>
      </c>
      <c r="N15" s="192">
        <f t="shared" si="5"/>
        <v>2.8925619834710745E-2</v>
      </c>
      <c r="O15" s="192">
        <f t="shared" si="5"/>
        <v>1.5151515151515152E-2</v>
      </c>
      <c r="P15" s="193">
        <f t="shared" si="5"/>
        <v>0</v>
      </c>
      <c r="Q15" s="210">
        <f t="shared" ref="Q15" si="6">SUM(C15:P15)</f>
        <v>1.0000000000000002</v>
      </c>
      <c r="R15" s="194">
        <f t="shared" ref="R15:X15" si="7">(R14/$Q14)</f>
        <v>0.10606060606060606</v>
      </c>
      <c r="S15" s="198">
        <f t="shared" si="7"/>
        <v>0.28374655647382918</v>
      </c>
      <c r="T15" s="195">
        <f t="shared" si="7"/>
        <v>0.256198347107438</v>
      </c>
      <c r="U15" s="198">
        <f t="shared" si="7"/>
        <v>0.21900826446280991</v>
      </c>
      <c r="V15" s="195">
        <f t="shared" si="7"/>
        <v>9.0909090909090912E-2</v>
      </c>
      <c r="W15" s="198">
        <f t="shared" si="7"/>
        <v>4.4077134986225897E-2</v>
      </c>
      <c r="X15" s="196">
        <f t="shared" si="7"/>
        <v>0</v>
      </c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</row>
    <row r="16" spans="1:69" ht="14.1" customHeight="1" x14ac:dyDescent="0.2">
      <c r="B16" s="465">
        <v>3</v>
      </c>
      <c r="C16" s="272">
        <f>SUM('3-P'!X9:X18)</f>
        <v>10</v>
      </c>
      <c r="D16" s="273">
        <f>SUM('3-P'!Y9:Y18)</f>
        <v>30</v>
      </c>
      <c r="E16" s="273">
        <f>SUM('3-P'!Z9:Z18)</f>
        <v>52</v>
      </c>
      <c r="F16" s="274">
        <f>SUM('3-P'!AA9:AA18)</f>
        <v>59</v>
      </c>
      <c r="G16" s="274">
        <f>SUM('3-P'!AB9:AB18)</f>
        <v>70</v>
      </c>
      <c r="H16" s="273">
        <f>SUM('3-P'!AC9:AC18)</f>
        <v>51</v>
      </c>
      <c r="I16" s="273">
        <f>SUM('3-P'!AD9:AD18)</f>
        <v>26</v>
      </c>
      <c r="J16" s="274">
        <f>SUM('3-P'!AE9:AE18)</f>
        <v>57</v>
      </c>
      <c r="K16" s="274">
        <f>SUM('3-P'!AF9:AF18)</f>
        <v>40</v>
      </c>
      <c r="L16" s="273">
        <f>SUM('3-P'!AG9:AG18)</f>
        <v>13</v>
      </c>
      <c r="M16" s="273">
        <f>SUM('3-P'!AH9:AH18)</f>
        <v>22</v>
      </c>
      <c r="N16" s="274">
        <f>SUM('3-P'!AI9:AI18)</f>
        <v>0</v>
      </c>
      <c r="O16" s="274">
        <f>SUM('3-P'!AJ9:AJ18)</f>
        <v>0</v>
      </c>
      <c r="P16" s="275">
        <f>SUM('3-P'!AK9:AK18)</f>
        <v>0</v>
      </c>
      <c r="Q16" s="276">
        <f t="shared" si="0"/>
        <v>430</v>
      </c>
      <c r="R16" s="277">
        <f>SUM('3-P'!AM9:AM18)</f>
        <v>82</v>
      </c>
      <c r="S16" s="278">
        <f>SUM('3-P'!AN9:AN18)</f>
        <v>129</v>
      </c>
      <c r="T16" s="279">
        <f>SUM('3-P'!AO9:AO18)</f>
        <v>77</v>
      </c>
      <c r="U16" s="278">
        <f>SUM('3-P'!AP9:AP18)</f>
        <v>97</v>
      </c>
      <c r="V16" s="279">
        <f>SUM('3-P'!AQ9:AQ18)</f>
        <v>35</v>
      </c>
      <c r="W16" s="278">
        <f>SUM('3-P'!AR9:AR18)</f>
        <v>0</v>
      </c>
      <c r="X16" s="280">
        <f>SUM('3-P'!AS9:AS18)</f>
        <v>10</v>
      </c>
    </row>
    <row r="17" spans="2:48" ht="14.1" customHeight="1" x14ac:dyDescent="0.2">
      <c r="B17" s="466"/>
      <c r="C17" s="191">
        <f t="shared" ref="C17:P17" si="8">(C16/$Q16)</f>
        <v>2.3255813953488372E-2</v>
      </c>
      <c r="D17" s="197">
        <f t="shared" si="8"/>
        <v>6.9767441860465115E-2</v>
      </c>
      <c r="E17" s="197">
        <f t="shared" si="8"/>
        <v>0.12093023255813953</v>
      </c>
      <c r="F17" s="192">
        <f t="shared" si="8"/>
        <v>0.1372093023255814</v>
      </c>
      <c r="G17" s="192">
        <f t="shared" si="8"/>
        <v>0.16279069767441862</v>
      </c>
      <c r="H17" s="197">
        <f t="shared" si="8"/>
        <v>0.1186046511627907</v>
      </c>
      <c r="I17" s="197">
        <f t="shared" si="8"/>
        <v>6.0465116279069767E-2</v>
      </c>
      <c r="J17" s="192">
        <f t="shared" si="8"/>
        <v>0.13255813953488371</v>
      </c>
      <c r="K17" s="192">
        <f t="shared" si="8"/>
        <v>9.3023255813953487E-2</v>
      </c>
      <c r="L17" s="197">
        <f t="shared" si="8"/>
        <v>3.0232558139534883E-2</v>
      </c>
      <c r="M17" s="197">
        <f t="shared" si="8"/>
        <v>5.1162790697674418E-2</v>
      </c>
      <c r="N17" s="192">
        <f t="shared" si="8"/>
        <v>0</v>
      </c>
      <c r="O17" s="192">
        <f t="shared" si="8"/>
        <v>0</v>
      </c>
      <c r="P17" s="193">
        <f t="shared" si="8"/>
        <v>0</v>
      </c>
      <c r="Q17" s="210">
        <f t="shared" si="0"/>
        <v>1</v>
      </c>
      <c r="R17" s="194">
        <f t="shared" ref="R17:X17" si="9">(R16/$Q16)</f>
        <v>0.19069767441860466</v>
      </c>
      <c r="S17" s="198">
        <f t="shared" si="9"/>
        <v>0.3</v>
      </c>
      <c r="T17" s="195">
        <f t="shared" si="9"/>
        <v>0.17906976744186046</v>
      </c>
      <c r="U17" s="198">
        <f t="shared" si="9"/>
        <v>0.2255813953488372</v>
      </c>
      <c r="V17" s="195">
        <f t="shared" si="9"/>
        <v>8.1395348837209308E-2</v>
      </c>
      <c r="W17" s="198">
        <f t="shared" si="9"/>
        <v>0</v>
      </c>
      <c r="X17" s="196">
        <f t="shared" si="9"/>
        <v>2.3255813953488372E-2</v>
      </c>
    </row>
    <row r="18" spans="2:48" ht="14.1" customHeight="1" x14ac:dyDescent="0.2">
      <c r="B18" s="465">
        <v>4</v>
      </c>
      <c r="C18" s="272">
        <f>SUM('4-P'!X9:X21)</f>
        <v>8</v>
      </c>
      <c r="D18" s="273">
        <f>SUM('4-P'!Y9:Y21)</f>
        <v>63</v>
      </c>
      <c r="E18" s="273">
        <f>SUM('4-P'!Z9:Z21)</f>
        <v>91</v>
      </c>
      <c r="F18" s="274">
        <f>SUM('4-P'!AA9:AA21)</f>
        <v>60</v>
      </c>
      <c r="G18" s="274">
        <f>SUM('4-P'!AB9:AB21)</f>
        <v>52</v>
      </c>
      <c r="H18" s="273">
        <f>SUM('4-P'!AC9:AC21)</f>
        <v>80</v>
      </c>
      <c r="I18" s="273">
        <f>SUM('4-P'!AD9:AD21)</f>
        <v>38</v>
      </c>
      <c r="J18" s="274">
        <f>SUM('4-P'!AE9:AE21)</f>
        <v>105</v>
      </c>
      <c r="K18" s="274">
        <f>SUM('4-P'!AF9:AF21)</f>
        <v>61</v>
      </c>
      <c r="L18" s="273">
        <f>SUM('4-P'!AG9:AG21)</f>
        <v>21</v>
      </c>
      <c r="M18" s="273">
        <f>SUM('4-P'!AH9:AH21)</f>
        <v>21</v>
      </c>
      <c r="N18" s="274">
        <f>SUM('4-P'!AI9:AI21)</f>
        <v>12</v>
      </c>
      <c r="O18" s="274">
        <f>SUM('4-P'!AJ9:AJ21)</f>
        <v>4</v>
      </c>
      <c r="P18" s="275">
        <f>SUM('4-P'!AK9:AK21)</f>
        <v>0</v>
      </c>
      <c r="Q18" s="276">
        <f t="shared" si="0"/>
        <v>616</v>
      </c>
      <c r="R18" s="277">
        <f>SUM('4-P'!AM9:AM21)</f>
        <v>154</v>
      </c>
      <c r="S18" s="278">
        <f>SUM('4-P'!AN9:AN21)</f>
        <v>112</v>
      </c>
      <c r="T18" s="279">
        <f>SUM('4-P'!AO9:AO21)</f>
        <v>118</v>
      </c>
      <c r="U18" s="278">
        <f>SUM('4-P'!AP9:AP21)</f>
        <v>166</v>
      </c>
      <c r="V18" s="279">
        <f>SUM('4-P'!AQ9:AQ21)</f>
        <v>42</v>
      </c>
      <c r="W18" s="278">
        <f>SUM('4-P'!AR9:AR21)</f>
        <v>16</v>
      </c>
      <c r="X18" s="280">
        <f>SUM('4-P'!AS9:AS21)</f>
        <v>8</v>
      </c>
    </row>
    <row r="19" spans="2:48" ht="14.1" customHeight="1" x14ac:dyDescent="0.2">
      <c r="B19" s="466"/>
      <c r="C19" s="191">
        <f t="shared" ref="C19:P19" si="10">(C18/$Q18)</f>
        <v>1.2987012987012988E-2</v>
      </c>
      <c r="D19" s="197">
        <f t="shared" si="10"/>
        <v>0.10227272727272728</v>
      </c>
      <c r="E19" s="197">
        <f t="shared" si="10"/>
        <v>0.14772727272727273</v>
      </c>
      <c r="F19" s="192">
        <f t="shared" si="10"/>
        <v>9.7402597402597407E-2</v>
      </c>
      <c r="G19" s="192">
        <f t="shared" si="10"/>
        <v>8.4415584415584416E-2</v>
      </c>
      <c r="H19" s="197">
        <f t="shared" si="10"/>
        <v>0.12987012987012986</v>
      </c>
      <c r="I19" s="197">
        <f t="shared" si="10"/>
        <v>6.1688311688311688E-2</v>
      </c>
      <c r="J19" s="192">
        <f t="shared" si="10"/>
        <v>0.17045454545454544</v>
      </c>
      <c r="K19" s="192">
        <f t="shared" si="10"/>
        <v>9.9025974025974031E-2</v>
      </c>
      <c r="L19" s="197">
        <f t="shared" si="10"/>
        <v>3.4090909090909088E-2</v>
      </c>
      <c r="M19" s="197">
        <f t="shared" si="10"/>
        <v>3.4090909090909088E-2</v>
      </c>
      <c r="N19" s="192">
        <f t="shared" si="10"/>
        <v>1.948051948051948E-2</v>
      </c>
      <c r="O19" s="192">
        <f t="shared" si="10"/>
        <v>6.4935064935064939E-3</v>
      </c>
      <c r="P19" s="193">
        <f t="shared" si="10"/>
        <v>0</v>
      </c>
      <c r="Q19" s="210">
        <f t="shared" si="0"/>
        <v>0.99999999999999978</v>
      </c>
      <c r="R19" s="194">
        <f t="shared" ref="R19:X19" si="11">(R18/$Q18)</f>
        <v>0.25</v>
      </c>
      <c r="S19" s="198">
        <f t="shared" si="11"/>
        <v>0.18181818181818182</v>
      </c>
      <c r="T19" s="195">
        <f t="shared" si="11"/>
        <v>0.19155844155844157</v>
      </c>
      <c r="U19" s="198">
        <f t="shared" si="11"/>
        <v>0.26948051948051949</v>
      </c>
      <c r="V19" s="195">
        <f t="shared" si="11"/>
        <v>6.8181818181818177E-2</v>
      </c>
      <c r="W19" s="198">
        <f t="shared" si="11"/>
        <v>2.5974025974025976E-2</v>
      </c>
      <c r="X19" s="196">
        <f t="shared" si="11"/>
        <v>1.2987012987012988E-2</v>
      </c>
    </row>
    <row r="20" spans="2:48" s="366" customFormat="1" ht="14.1" customHeight="1" x14ac:dyDescent="0.2">
      <c r="B20" s="465">
        <v>6</v>
      </c>
      <c r="C20" s="272">
        <f>SUM('6-P'!X9:X21)</f>
        <v>0</v>
      </c>
      <c r="D20" s="273">
        <f>SUM('6-P'!Y9:Y21)</f>
        <v>28</v>
      </c>
      <c r="E20" s="273">
        <f>SUM('6-P'!Z9:Z21)</f>
        <v>47</v>
      </c>
      <c r="F20" s="274">
        <f>SUM('6-P'!AA9:AA21)</f>
        <v>132</v>
      </c>
      <c r="G20" s="274">
        <f>SUM('6-P'!AB9:AB21)</f>
        <v>34</v>
      </c>
      <c r="H20" s="273">
        <f>SUM('6-P'!AC9:AC21)</f>
        <v>54</v>
      </c>
      <c r="I20" s="273">
        <f>SUM('6-P'!AD9:AD21)</f>
        <v>54</v>
      </c>
      <c r="J20" s="274">
        <f>SUM('6-P'!AE9:AE21)</f>
        <v>56</v>
      </c>
      <c r="K20" s="274">
        <f>SUM('6-P'!AF9:AF21)</f>
        <v>20</v>
      </c>
      <c r="L20" s="273">
        <f>SUM('6-P'!AG9:AG21)</f>
        <v>18</v>
      </c>
      <c r="M20" s="273">
        <f>SUM('6-P'!AH9:AH21)</f>
        <v>0</v>
      </c>
      <c r="N20" s="274">
        <f>SUM('6-P'!AI9:AI21)</f>
        <v>6</v>
      </c>
      <c r="O20" s="274">
        <f>SUM('6-P'!AJ9:AJ21)</f>
        <v>0</v>
      </c>
      <c r="P20" s="275">
        <f>SUM('6-P'!AK9:AK21)</f>
        <v>0</v>
      </c>
      <c r="Q20" s="276">
        <f t="shared" si="0"/>
        <v>449</v>
      </c>
      <c r="R20" s="277">
        <f>SUM('6-P'!AM9:AM21)</f>
        <v>75</v>
      </c>
      <c r="S20" s="278">
        <f>SUM('6-P'!AN9:AN21)</f>
        <v>166</v>
      </c>
      <c r="T20" s="279">
        <f>SUM('6-P'!AO9:AO21)</f>
        <v>108</v>
      </c>
      <c r="U20" s="278">
        <f>SUM('6-P'!AP9:AP21)</f>
        <v>76</v>
      </c>
      <c r="V20" s="279">
        <f>SUM('6-P'!AQ9:AQ21)</f>
        <v>18</v>
      </c>
      <c r="W20" s="278">
        <f>SUM('6-P'!AR9:AR21)</f>
        <v>6</v>
      </c>
      <c r="X20" s="280">
        <f>SUM('6-P'!AS9:AS21)</f>
        <v>0</v>
      </c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</row>
    <row r="21" spans="2:48" s="366" customFormat="1" ht="14.1" customHeight="1" x14ac:dyDescent="0.2">
      <c r="B21" s="466"/>
      <c r="C21" s="191">
        <f t="shared" ref="C21:P21" si="12">(C20/$Q20)</f>
        <v>0</v>
      </c>
      <c r="D21" s="197">
        <f t="shared" si="12"/>
        <v>6.2360801781737196E-2</v>
      </c>
      <c r="E21" s="197">
        <f t="shared" si="12"/>
        <v>0.10467706013363029</v>
      </c>
      <c r="F21" s="192">
        <f t="shared" si="12"/>
        <v>0.29398663697104677</v>
      </c>
      <c r="G21" s="192">
        <f t="shared" si="12"/>
        <v>7.5723830734966593E-2</v>
      </c>
      <c r="H21" s="197">
        <f t="shared" si="12"/>
        <v>0.12026726057906459</v>
      </c>
      <c r="I21" s="197">
        <f t="shared" si="12"/>
        <v>0.12026726057906459</v>
      </c>
      <c r="J21" s="192">
        <f t="shared" si="12"/>
        <v>0.12472160356347439</v>
      </c>
      <c r="K21" s="192">
        <f t="shared" si="12"/>
        <v>4.4543429844097995E-2</v>
      </c>
      <c r="L21" s="197">
        <f t="shared" si="12"/>
        <v>4.0089086859688199E-2</v>
      </c>
      <c r="M21" s="197">
        <f t="shared" si="12"/>
        <v>0</v>
      </c>
      <c r="N21" s="192">
        <f t="shared" si="12"/>
        <v>1.3363028953229399E-2</v>
      </c>
      <c r="O21" s="192">
        <f t="shared" si="12"/>
        <v>0</v>
      </c>
      <c r="P21" s="193">
        <f t="shared" si="12"/>
        <v>0</v>
      </c>
      <c r="Q21" s="210">
        <f t="shared" ref="Q21" si="13">SUM(C21:P21)</f>
        <v>0.99999999999999989</v>
      </c>
      <c r="R21" s="194">
        <f t="shared" ref="R21:X21" si="14">(R20/$Q20)</f>
        <v>0.16703786191536749</v>
      </c>
      <c r="S21" s="198">
        <f t="shared" si="14"/>
        <v>0.36971046770601335</v>
      </c>
      <c r="T21" s="195">
        <f t="shared" si="14"/>
        <v>0.24053452115812918</v>
      </c>
      <c r="U21" s="198">
        <f t="shared" si="14"/>
        <v>0.16926503340757237</v>
      </c>
      <c r="V21" s="195">
        <f t="shared" si="14"/>
        <v>4.0089086859688199E-2</v>
      </c>
      <c r="W21" s="198">
        <f t="shared" si="14"/>
        <v>1.3363028953229399E-2</v>
      </c>
      <c r="X21" s="196">
        <f t="shared" si="14"/>
        <v>0</v>
      </c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</row>
    <row r="22" spans="2:48" s="366" customFormat="1" ht="14.1" customHeight="1" x14ac:dyDescent="0.2">
      <c r="B22" s="465">
        <v>7</v>
      </c>
      <c r="C22" s="272">
        <f>SUM('7-P'!X9:X14)</f>
        <v>0</v>
      </c>
      <c r="D22" s="273">
        <f>SUM('7-P'!Y9:Y14)</f>
        <v>30</v>
      </c>
      <c r="E22" s="273">
        <f>SUM('7-P'!Z9:Z14)</f>
        <v>55</v>
      </c>
      <c r="F22" s="274">
        <f>SUM('7-P'!AA9:AA14)</f>
        <v>28</v>
      </c>
      <c r="G22" s="274">
        <f>SUM('7-P'!AB9:AB14)</f>
        <v>0</v>
      </c>
      <c r="H22" s="273">
        <f>SUM('7-P'!AC9:AC14)</f>
        <v>30</v>
      </c>
      <c r="I22" s="273">
        <f>SUM('7-P'!AD9:AD14)</f>
        <v>68</v>
      </c>
      <c r="J22" s="274">
        <f>SUM('7-P'!AE9:AE14)</f>
        <v>31</v>
      </c>
      <c r="K22" s="274">
        <f>SUM('7-P'!AF9:AF14)</f>
        <v>19</v>
      </c>
      <c r="L22" s="273">
        <f>SUM('7-P'!AG9:AG14)</f>
        <v>0</v>
      </c>
      <c r="M22" s="273">
        <f>SUM('7-P'!AH9:AH14)</f>
        <v>0</v>
      </c>
      <c r="N22" s="274">
        <f>SUM('7-P'!AI9:AI14)</f>
        <v>0</v>
      </c>
      <c r="O22" s="274">
        <f>SUM('7-P'!AJ9:AJ14)</f>
        <v>0</v>
      </c>
      <c r="P22" s="275">
        <f>SUM('7-P'!AK9:AK14)</f>
        <v>0</v>
      </c>
      <c r="Q22" s="276">
        <f t="shared" si="0"/>
        <v>261</v>
      </c>
      <c r="R22" s="277">
        <f>SUM('7-P'!AM9:AM14)</f>
        <v>85</v>
      </c>
      <c r="S22" s="278">
        <f>SUM('7-P'!AN9:AN14)</f>
        <v>28</v>
      </c>
      <c r="T22" s="279">
        <f>SUM('7-P'!AO9:AO14)</f>
        <v>98</v>
      </c>
      <c r="U22" s="278">
        <f>SUM('7-P'!AP9:AP14)</f>
        <v>50</v>
      </c>
      <c r="V22" s="279">
        <f>SUM('7-P'!AQ9:AQ14)</f>
        <v>0</v>
      </c>
      <c r="W22" s="278">
        <f>SUM('7-P'!AR9:AR14)</f>
        <v>0</v>
      </c>
      <c r="X22" s="280">
        <f>SUM('7-P'!AS9:AS14)</f>
        <v>0</v>
      </c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</row>
    <row r="23" spans="2:48" s="366" customFormat="1" ht="14.1" customHeight="1" x14ac:dyDescent="0.2">
      <c r="B23" s="466"/>
      <c r="C23" s="191">
        <f t="shared" ref="C23:P23" si="15">(C22/$Q22)</f>
        <v>0</v>
      </c>
      <c r="D23" s="197">
        <f t="shared" si="15"/>
        <v>0.11494252873563218</v>
      </c>
      <c r="E23" s="197">
        <f t="shared" si="15"/>
        <v>0.21072796934865901</v>
      </c>
      <c r="F23" s="192">
        <f t="shared" si="15"/>
        <v>0.10727969348659004</v>
      </c>
      <c r="G23" s="192">
        <f t="shared" si="15"/>
        <v>0</v>
      </c>
      <c r="H23" s="197">
        <f t="shared" si="15"/>
        <v>0.11494252873563218</v>
      </c>
      <c r="I23" s="197">
        <f t="shared" si="15"/>
        <v>0.26053639846743293</v>
      </c>
      <c r="J23" s="192">
        <f t="shared" si="15"/>
        <v>0.11877394636015326</v>
      </c>
      <c r="K23" s="192">
        <f t="shared" si="15"/>
        <v>7.2796934865900387E-2</v>
      </c>
      <c r="L23" s="197">
        <f t="shared" si="15"/>
        <v>0</v>
      </c>
      <c r="M23" s="197">
        <f t="shared" si="15"/>
        <v>0</v>
      </c>
      <c r="N23" s="192">
        <f t="shared" si="15"/>
        <v>0</v>
      </c>
      <c r="O23" s="192">
        <f t="shared" si="15"/>
        <v>0</v>
      </c>
      <c r="P23" s="193">
        <f t="shared" si="15"/>
        <v>0</v>
      </c>
      <c r="Q23" s="210">
        <f t="shared" ref="Q23" si="16">SUM(C23:P23)</f>
        <v>1</v>
      </c>
      <c r="R23" s="194">
        <f t="shared" ref="R23:X23" si="17">(R22/$Q22)</f>
        <v>0.32567049808429116</v>
      </c>
      <c r="S23" s="198">
        <f t="shared" si="17"/>
        <v>0.10727969348659004</v>
      </c>
      <c r="T23" s="195">
        <f t="shared" si="17"/>
        <v>0.37547892720306514</v>
      </c>
      <c r="U23" s="198">
        <f t="shared" si="17"/>
        <v>0.19157088122605365</v>
      </c>
      <c r="V23" s="195">
        <f t="shared" si="17"/>
        <v>0</v>
      </c>
      <c r="W23" s="198">
        <f t="shared" si="17"/>
        <v>0</v>
      </c>
      <c r="X23" s="196">
        <f t="shared" si="17"/>
        <v>0</v>
      </c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</row>
    <row r="24" spans="2:48" ht="14.1" customHeight="1" x14ac:dyDescent="0.2">
      <c r="B24" s="465">
        <v>9</v>
      </c>
      <c r="C24" s="272">
        <f>SUM('9-P'!X9:X24)</f>
        <v>0</v>
      </c>
      <c r="D24" s="273">
        <f>SUM('9-P'!Y9:Y24)</f>
        <v>23</v>
      </c>
      <c r="E24" s="273">
        <f>SUM('9-P'!Z9:Z24)</f>
        <v>98</v>
      </c>
      <c r="F24" s="274">
        <f>SUM('9-P'!AA9:AA24)</f>
        <v>30</v>
      </c>
      <c r="G24" s="274">
        <f>SUM('9-P'!AB9:AB24)</f>
        <v>83</v>
      </c>
      <c r="H24" s="273">
        <f>SUM('9-P'!AC9:AC24)</f>
        <v>67</v>
      </c>
      <c r="I24" s="273">
        <f>SUM('9-P'!AD9:AD24)</f>
        <v>105</v>
      </c>
      <c r="J24" s="274">
        <f>SUM('9-P'!AE9:AE24)</f>
        <v>92</v>
      </c>
      <c r="K24" s="274">
        <f>SUM('9-P'!AF9:AF24)</f>
        <v>100</v>
      </c>
      <c r="L24" s="273">
        <f>SUM('9-P'!AG9:AG24)</f>
        <v>35</v>
      </c>
      <c r="M24" s="273">
        <f>SUM('9-P'!AH9:AH24)</f>
        <v>13</v>
      </c>
      <c r="N24" s="274">
        <f>SUM('9-P'!AI9:AI24)</f>
        <v>6</v>
      </c>
      <c r="O24" s="274">
        <f>SUM('9-P'!AJ9:AJ24)</f>
        <v>0</v>
      </c>
      <c r="P24" s="275">
        <f>SUM('9-P'!AK9:AK24)</f>
        <v>0</v>
      </c>
      <c r="Q24" s="276">
        <f t="shared" si="0"/>
        <v>652</v>
      </c>
      <c r="R24" s="277">
        <f>SUM('9-P'!AM9:AM24)</f>
        <v>121</v>
      </c>
      <c r="S24" s="278">
        <f>SUM('9-P'!AN9:AN24)</f>
        <v>113</v>
      </c>
      <c r="T24" s="279">
        <f>SUM('9-P'!AO9:AO24)</f>
        <v>172</v>
      </c>
      <c r="U24" s="278">
        <f>SUM('9-P'!AP9:AP24)</f>
        <v>192</v>
      </c>
      <c r="V24" s="279">
        <f>SUM('9-P'!AQ9:AQ24)</f>
        <v>48</v>
      </c>
      <c r="W24" s="278">
        <f>SUM('9-P'!AR9:AR24)</f>
        <v>6</v>
      </c>
      <c r="X24" s="280">
        <f>SUM('9-P'!AS9:AS24)</f>
        <v>0</v>
      </c>
    </row>
    <row r="25" spans="2:48" ht="14.1" customHeight="1" x14ac:dyDescent="0.2">
      <c r="B25" s="466"/>
      <c r="C25" s="191">
        <f t="shared" ref="C25:P25" si="18">(C24/$Q24)</f>
        <v>0</v>
      </c>
      <c r="D25" s="197">
        <f t="shared" si="18"/>
        <v>3.5276073619631899E-2</v>
      </c>
      <c r="E25" s="197">
        <f t="shared" si="18"/>
        <v>0.15030674846625766</v>
      </c>
      <c r="F25" s="192">
        <f t="shared" si="18"/>
        <v>4.6012269938650305E-2</v>
      </c>
      <c r="G25" s="192">
        <f t="shared" si="18"/>
        <v>0.1273006134969325</v>
      </c>
      <c r="H25" s="197">
        <f t="shared" si="18"/>
        <v>0.10276073619631902</v>
      </c>
      <c r="I25" s="197">
        <f t="shared" si="18"/>
        <v>0.16104294478527606</v>
      </c>
      <c r="J25" s="192">
        <f t="shared" si="18"/>
        <v>0.1411042944785276</v>
      </c>
      <c r="K25" s="192">
        <f t="shared" si="18"/>
        <v>0.15337423312883436</v>
      </c>
      <c r="L25" s="197">
        <f t="shared" si="18"/>
        <v>5.3680981595092027E-2</v>
      </c>
      <c r="M25" s="197">
        <f t="shared" si="18"/>
        <v>1.9938650306748466E-2</v>
      </c>
      <c r="N25" s="192">
        <f t="shared" si="18"/>
        <v>9.202453987730062E-3</v>
      </c>
      <c r="O25" s="192">
        <f t="shared" si="18"/>
        <v>0</v>
      </c>
      <c r="P25" s="193">
        <f t="shared" si="18"/>
        <v>0</v>
      </c>
      <c r="Q25" s="210">
        <f t="shared" si="0"/>
        <v>0.99999999999999989</v>
      </c>
      <c r="R25" s="194">
        <f t="shared" ref="R25:X25" si="19">(R24/$Q24)</f>
        <v>0.18558282208588958</v>
      </c>
      <c r="S25" s="198">
        <f t="shared" si="19"/>
        <v>0.17331288343558282</v>
      </c>
      <c r="T25" s="195">
        <f t="shared" si="19"/>
        <v>0.26380368098159507</v>
      </c>
      <c r="U25" s="198">
        <f t="shared" si="19"/>
        <v>0.29447852760736198</v>
      </c>
      <c r="V25" s="195">
        <f t="shared" si="19"/>
        <v>7.3619631901840496E-2</v>
      </c>
      <c r="W25" s="198">
        <f t="shared" si="19"/>
        <v>9.202453987730062E-3</v>
      </c>
      <c r="X25" s="196">
        <f t="shared" si="19"/>
        <v>0</v>
      </c>
    </row>
    <row r="26" spans="2:48" ht="14.1" customHeight="1" x14ac:dyDescent="0.2">
      <c r="B26" s="465">
        <v>11</v>
      </c>
      <c r="C26" s="272">
        <f>SUM('11-P'!X9:X28)</f>
        <v>0</v>
      </c>
      <c r="D26" s="273">
        <f>SUM('11-P'!Y9:Y28)</f>
        <v>85</v>
      </c>
      <c r="E26" s="273">
        <f>SUM('11-P'!Z9:Z28)</f>
        <v>61</v>
      </c>
      <c r="F26" s="274">
        <f>SUM('11-P'!AA9:AA28)</f>
        <v>29</v>
      </c>
      <c r="G26" s="274">
        <f>SUM('11-P'!AB9:AB28)</f>
        <v>103</v>
      </c>
      <c r="H26" s="273">
        <f>SUM('11-P'!AC9:AC28)</f>
        <v>87</v>
      </c>
      <c r="I26" s="273">
        <f>SUM('11-P'!AD9:AD28)</f>
        <v>63</v>
      </c>
      <c r="J26" s="274">
        <f>SUM('11-P'!AE9:AE28)</f>
        <v>94</v>
      </c>
      <c r="K26" s="274">
        <f>SUM('11-P'!AF9:AF28)</f>
        <v>52</v>
      </c>
      <c r="L26" s="273">
        <f>SUM('11-P'!AG9:AG28)</f>
        <v>0</v>
      </c>
      <c r="M26" s="273">
        <f>SUM('11-P'!AH9:AH28)</f>
        <v>34</v>
      </c>
      <c r="N26" s="274">
        <f>SUM('11-P'!AI9:AI28)</f>
        <v>0</v>
      </c>
      <c r="O26" s="274">
        <f>SUM('11-P'!AJ9:AJ28)</f>
        <v>0</v>
      </c>
      <c r="P26" s="275">
        <f>SUM('11-P'!AK9:AK28)</f>
        <v>0</v>
      </c>
      <c r="Q26" s="276">
        <f t="shared" si="0"/>
        <v>608</v>
      </c>
      <c r="R26" s="277">
        <f>SUM('11-P'!AM9:AM28)</f>
        <v>146</v>
      </c>
      <c r="S26" s="278">
        <f>SUM('11-P'!AN9:AN28)</f>
        <v>132</v>
      </c>
      <c r="T26" s="279">
        <f>SUM('11-P'!AO9:AO28)</f>
        <v>150</v>
      </c>
      <c r="U26" s="278">
        <f>SUM('11-P'!AP9:AP28)</f>
        <v>146</v>
      </c>
      <c r="V26" s="279">
        <f>SUM('11-P'!AQ9:AQ28)</f>
        <v>34</v>
      </c>
      <c r="W26" s="278">
        <f>SUM('11-P'!AR9:AR28)</f>
        <v>0</v>
      </c>
      <c r="X26" s="280">
        <f>SUM('11-P'!AS9:AS28)</f>
        <v>0</v>
      </c>
    </row>
    <row r="27" spans="2:48" ht="14.1" customHeight="1" thickBot="1" x14ac:dyDescent="0.25">
      <c r="B27" s="466"/>
      <c r="C27" s="191">
        <f t="shared" ref="C27:P27" si="20">(C26/$Q26)</f>
        <v>0</v>
      </c>
      <c r="D27" s="197">
        <f t="shared" si="20"/>
        <v>0.13980263157894737</v>
      </c>
      <c r="E27" s="197">
        <f t="shared" si="20"/>
        <v>0.10032894736842106</v>
      </c>
      <c r="F27" s="192">
        <f t="shared" si="20"/>
        <v>4.7697368421052634E-2</v>
      </c>
      <c r="G27" s="192">
        <f t="shared" si="20"/>
        <v>0.16940789473684212</v>
      </c>
      <c r="H27" s="197">
        <f t="shared" si="20"/>
        <v>0.14309210526315788</v>
      </c>
      <c r="I27" s="197">
        <f t="shared" si="20"/>
        <v>0.10361842105263158</v>
      </c>
      <c r="J27" s="192">
        <f t="shared" si="20"/>
        <v>0.15460526315789475</v>
      </c>
      <c r="K27" s="192">
        <f t="shared" si="20"/>
        <v>8.5526315789473686E-2</v>
      </c>
      <c r="L27" s="197">
        <f t="shared" si="20"/>
        <v>0</v>
      </c>
      <c r="M27" s="197">
        <f t="shared" si="20"/>
        <v>5.5921052631578948E-2</v>
      </c>
      <c r="N27" s="192">
        <f t="shared" si="20"/>
        <v>0</v>
      </c>
      <c r="O27" s="192">
        <f t="shared" si="20"/>
        <v>0</v>
      </c>
      <c r="P27" s="193">
        <f t="shared" si="20"/>
        <v>0</v>
      </c>
      <c r="Q27" s="210">
        <f t="shared" si="0"/>
        <v>1</v>
      </c>
      <c r="R27" s="194">
        <f t="shared" ref="R27:X27" si="21">(R26/$Q26)</f>
        <v>0.24013157894736842</v>
      </c>
      <c r="S27" s="198">
        <f t="shared" si="21"/>
        <v>0.21710526315789475</v>
      </c>
      <c r="T27" s="195">
        <f t="shared" si="21"/>
        <v>0.24671052631578946</v>
      </c>
      <c r="U27" s="198">
        <f t="shared" si="21"/>
        <v>0.24013157894736842</v>
      </c>
      <c r="V27" s="195">
        <f t="shared" si="21"/>
        <v>5.5921052631578948E-2</v>
      </c>
      <c r="W27" s="198">
        <f t="shared" si="21"/>
        <v>0</v>
      </c>
      <c r="X27" s="196">
        <f t="shared" si="21"/>
        <v>0</v>
      </c>
    </row>
    <row r="28" spans="2:48" ht="14.1" customHeight="1" x14ac:dyDescent="0.2">
      <c r="B28" s="470" t="s">
        <v>69</v>
      </c>
      <c r="C28" s="298">
        <f>+C10+C12+C14+C16+C18+C20+C22+C24+C26</f>
        <v>18</v>
      </c>
      <c r="D28" s="299">
        <f t="shared" ref="D28:P28" si="22">+D10+D12+D14+D16+D18+D20+D22+D24+D26</f>
        <v>354</v>
      </c>
      <c r="E28" s="299">
        <f t="shared" si="22"/>
        <v>579</v>
      </c>
      <c r="F28" s="299">
        <f t="shared" si="22"/>
        <v>524</v>
      </c>
      <c r="G28" s="299">
        <f t="shared" si="22"/>
        <v>537</v>
      </c>
      <c r="H28" s="299">
        <f t="shared" si="22"/>
        <v>464</v>
      </c>
      <c r="I28" s="299">
        <f t="shared" si="22"/>
        <v>541</v>
      </c>
      <c r="J28" s="299">
        <f t="shared" si="22"/>
        <v>720</v>
      </c>
      <c r="K28" s="299">
        <f t="shared" si="22"/>
        <v>425</v>
      </c>
      <c r="L28" s="299">
        <f t="shared" si="22"/>
        <v>177</v>
      </c>
      <c r="M28" s="299">
        <f t="shared" si="22"/>
        <v>127</v>
      </c>
      <c r="N28" s="299">
        <f t="shared" si="22"/>
        <v>45</v>
      </c>
      <c r="O28" s="299">
        <f t="shared" si="22"/>
        <v>15</v>
      </c>
      <c r="P28" s="299">
        <f t="shared" si="22"/>
        <v>0</v>
      </c>
      <c r="Q28" s="300">
        <f>+Q10+Q12+Q14+Q16+Q18+Q20+Q22+Q24+Q26</f>
        <v>4526</v>
      </c>
      <c r="R28" s="301">
        <f t="shared" ref="R28:X28" si="23">+R10+R12+R14+R16+R18+R20+R22+R24+R26</f>
        <v>933</v>
      </c>
      <c r="S28" s="302">
        <f t="shared" si="23"/>
        <v>1061</v>
      </c>
      <c r="T28" s="302">
        <f t="shared" si="23"/>
        <v>1005</v>
      </c>
      <c r="U28" s="302">
        <f t="shared" si="23"/>
        <v>1145</v>
      </c>
      <c r="V28" s="302">
        <f t="shared" si="23"/>
        <v>304</v>
      </c>
      <c r="W28" s="302">
        <f t="shared" si="23"/>
        <v>60</v>
      </c>
      <c r="X28" s="303">
        <f t="shared" si="23"/>
        <v>18</v>
      </c>
    </row>
    <row r="29" spans="2:48" ht="14.1" customHeight="1" thickBot="1" x14ac:dyDescent="0.25">
      <c r="B29" s="471"/>
      <c r="C29" s="184">
        <f t="shared" ref="C29:P29" si="24">(C28/$Q28)</f>
        <v>3.9770216526734421E-3</v>
      </c>
      <c r="D29" s="185">
        <f t="shared" si="24"/>
        <v>7.8214759169244363E-2</v>
      </c>
      <c r="E29" s="185">
        <f t="shared" si="24"/>
        <v>0.1279275298276624</v>
      </c>
      <c r="F29" s="185">
        <f t="shared" si="24"/>
        <v>0.11577551922227132</v>
      </c>
      <c r="G29" s="185">
        <f t="shared" si="24"/>
        <v>0.11864781263809103</v>
      </c>
      <c r="H29" s="185">
        <f t="shared" si="24"/>
        <v>0.10251878038002651</v>
      </c>
      <c r="I29" s="185">
        <f t="shared" si="24"/>
        <v>0.11953159522757402</v>
      </c>
      <c r="J29" s="185">
        <f t="shared" si="24"/>
        <v>0.1590808661069377</v>
      </c>
      <c r="K29" s="185">
        <f t="shared" si="24"/>
        <v>9.3901900132567384E-2</v>
      </c>
      <c r="L29" s="185">
        <f t="shared" si="24"/>
        <v>3.9107379584622182E-2</v>
      </c>
      <c r="M29" s="185">
        <f t="shared" si="24"/>
        <v>2.8060097216084844E-2</v>
      </c>
      <c r="N29" s="185">
        <f t="shared" si="24"/>
        <v>9.942554131683606E-3</v>
      </c>
      <c r="O29" s="185">
        <f t="shared" si="24"/>
        <v>3.3141847105612019E-3</v>
      </c>
      <c r="P29" s="186">
        <f t="shared" si="24"/>
        <v>0</v>
      </c>
      <c r="Q29" s="187">
        <f>SUM(C29:P29)</f>
        <v>1</v>
      </c>
      <c r="R29" s="188">
        <f t="shared" ref="R29:X29" si="25">(R28/$Q28)</f>
        <v>0.20614228899690676</v>
      </c>
      <c r="S29" s="189">
        <f t="shared" si="25"/>
        <v>0.23442333186036235</v>
      </c>
      <c r="T29" s="189">
        <f t="shared" si="25"/>
        <v>0.22205037560760052</v>
      </c>
      <c r="U29" s="189">
        <f t="shared" si="25"/>
        <v>0.25298276623950511</v>
      </c>
      <c r="V29" s="189">
        <f t="shared" si="25"/>
        <v>6.7167476800707032E-2</v>
      </c>
      <c r="W29" s="189">
        <f t="shared" si="25"/>
        <v>1.3256738842244807E-2</v>
      </c>
      <c r="X29" s="190">
        <f t="shared" si="25"/>
        <v>3.9770216526734421E-3</v>
      </c>
    </row>
    <row r="30" spans="2:48" ht="13.7" customHeight="1" x14ac:dyDescent="0.2"/>
    <row r="31" spans="2:48" ht="13.7" customHeight="1" x14ac:dyDescent="0.2"/>
    <row r="32" spans="2:48" ht="13.7" customHeight="1" x14ac:dyDescent="0.2"/>
    <row r="33" ht="13.7" customHeight="1" x14ac:dyDescent="0.2"/>
    <row r="34" ht="13.7" customHeight="1" x14ac:dyDescent="0.2"/>
    <row r="35" ht="13.7" customHeight="1" x14ac:dyDescent="0.2"/>
    <row r="36" ht="13.7" customHeight="1" x14ac:dyDescent="0.2"/>
    <row r="37" ht="13.7" customHeight="1" x14ac:dyDescent="0.2"/>
    <row r="38" ht="13.7" customHeight="1" x14ac:dyDescent="0.2"/>
    <row r="39" ht="13.7" customHeight="1" x14ac:dyDescent="0.2"/>
  </sheetData>
  <mergeCells count="12">
    <mergeCell ref="Q5:Q9"/>
    <mergeCell ref="B12:B13"/>
    <mergeCell ref="B5:B9"/>
    <mergeCell ref="B14:B15"/>
    <mergeCell ref="B28:B29"/>
    <mergeCell ref="B10:B11"/>
    <mergeCell ref="B18:B19"/>
    <mergeCell ref="B16:B17"/>
    <mergeCell ref="B24:B25"/>
    <mergeCell ref="B20:B21"/>
    <mergeCell ref="B22:B23"/>
    <mergeCell ref="B26:B27"/>
  </mergeCells>
  <phoneticPr fontId="14" type="noConversion"/>
  <printOptions horizontalCentered="1"/>
  <pageMargins left="0.31496062992125984" right="0.31496062992125984" top="0.39370078740157483" bottom="0.19685039370078741" header="0.51181102362204722" footer="0.51181102362204722"/>
  <pageSetup paperSize="9" scale="86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2">
    <tabColor rgb="FF008000"/>
  </sheetPr>
  <dimension ref="A1:BQ17"/>
  <sheetViews>
    <sheetView topLeftCell="B2" zoomScaleNormal="100" workbookViewId="0">
      <pane xSplit="1" ySplit="8" topLeftCell="C10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7.28515625" style="1" customWidth="1"/>
    <col min="2" max="2" width="7.7109375" style="1" customWidth="1"/>
    <col min="3" max="16" width="7.140625" style="1" customWidth="1"/>
    <col min="17" max="17" width="9.7109375" style="1" customWidth="1"/>
    <col min="18" max="24" width="7.140625" style="1" customWidth="1"/>
    <col min="25" max="25" width="9.140625" style="1"/>
    <col min="49" max="16384" width="9.140625" style="1"/>
  </cols>
  <sheetData>
    <row r="1" spans="1:69" x14ac:dyDescent="0.2">
      <c r="P1" s="2"/>
    </row>
    <row r="2" spans="1:69" x14ac:dyDescent="0.2">
      <c r="A2" s="1">
        <f>'P-suma'!A2+1</f>
        <v>17</v>
      </c>
      <c r="U2" s="3"/>
      <c r="X2" s="3" t="str">
        <f>(MID("TABELA",1,6))&amp;" "&amp;(A2)</f>
        <v>TABELA 17</v>
      </c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3"/>
      <c r="AT2" s="1"/>
      <c r="AU2" s="1"/>
      <c r="AV2" s="1"/>
      <c r="BQ2" s="3"/>
    </row>
    <row r="3" spans="1:69" ht="33" customHeight="1" x14ac:dyDescent="0.2">
      <c r="B3" s="410" t="s">
        <v>91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3"/>
      <c r="AT3" s="1"/>
      <c r="AU3" s="1"/>
      <c r="AV3" s="1"/>
      <c r="BQ3" s="3"/>
    </row>
    <row r="4" spans="1:69" ht="27.75" customHeight="1" thickBot="1" x14ac:dyDescent="0.3">
      <c r="B4" s="136" t="s">
        <v>38</v>
      </c>
      <c r="C4" s="13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9"/>
      <c r="P4" s="9"/>
      <c r="Q4" s="9"/>
      <c r="R4" s="137"/>
      <c r="S4" s="136"/>
      <c r="T4" s="137"/>
      <c r="U4" s="137"/>
      <c r="V4" s="137"/>
      <c r="W4" s="137"/>
      <c r="X4" s="137"/>
    </row>
    <row r="5" spans="1:69" ht="15.75" customHeight="1" thickBot="1" x14ac:dyDescent="0.25">
      <c r="B5" s="467" t="s">
        <v>32</v>
      </c>
      <c r="C5" s="178" t="s">
        <v>2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8"/>
      <c r="Q5" s="462" t="s">
        <v>34</v>
      </c>
      <c r="R5" s="177" t="s">
        <v>27</v>
      </c>
      <c r="S5" s="159"/>
      <c r="T5" s="159"/>
      <c r="U5" s="159"/>
      <c r="V5" s="159"/>
      <c r="W5" s="159"/>
      <c r="X5" s="160"/>
    </row>
    <row r="6" spans="1:69" ht="14.1" customHeight="1" x14ac:dyDescent="0.2">
      <c r="B6" s="468"/>
      <c r="C6" s="173" t="s">
        <v>4</v>
      </c>
      <c r="D6" s="27" t="s">
        <v>4</v>
      </c>
      <c r="E6" s="27" t="s">
        <v>4</v>
      </c>
      <c r="F6" s="28" t="s">
        <v>4</v>
      </c>
      <c r="G6" s="28" t="s">
        <v>4</v>
      </c>
      <c r="H6" s="27" t="s">
        <v>4</v>
      </c>
      <c r="I6" s="27" t="s">
        <v>4</v>
      </c>
      <c r="J6" s="28" t="s">
        <v>4</v>
      </c>
      <c r="K6" s="28" t="s">
        <v>4</v>
      </c>
      <c r="L6" s="27" t="s">
        <v>4</v>
      </c>
      <c r="M6" s="27" t="s">
        <v>4</v>
      </c>
      <c r="N6" s="28" t="s">
        <v>4</v>
      </c>
      <c r="O6" s="28" t="s">
        <v>4</v>
      </c>
      <c r="P6" s="29" t="s">
        <v>4</v>
      </c>
      <c r="Q6" s="463"/>
      <c r="R6" s="169" t="s">
        <v>4</v>
      </c>
      <c r="S6" s="31" t="s">
        <v>4</v>
      </c>
      <c r="T6" s="32" t="s">
        <v>4</v>
      </c>
      <c r="U6" s="31" t="s">
        <v>4</v>
      </c>
      <c r="V6" s="32" t="s">
        <v>4</v>
      </c>
      <c r="W6" s="31" t="s">
        <v>4</v>
      </c>
      <c r="X6" s="33" t="s">
        <v>4</v>
      </c>
    </row>
    <row r="7" spans="1:69" ht="14.1" customHeight="1" x14ac:dyDescent="0.2">
      <c r="B7" s="468"/>
      <c r="C7" s="174">
        <v>2.0099999999999998</v>
      </c>
      <c r="D7" s="44">
        <v>5.01</v>
      </c>
      <c r="E7" s="44">
        <v>6.31</v>
      </c>
      <c r="F7" s="45">
        <v>8.01</v>
      </c>
      <c r="G7" s="46">
        <v>9.31</v>
      </c>
      <c r="H7" s="44">
        <v>11.01</v>
      </c>
      <c r="I7" s="44">
        <v>12.31</v>
      </c>
      <c r="J7" s="46">
        <v>14.01</v>
      </c>
      <c r="K7" s="46">
        <v>15.31</v>
      </c>
      <c r="L7" s="44">
        <v>17.010000000000002</v>
      </c>
      <c r="M7" s="44">
        <v>18.309999999999999</v>
      </c>
      <c r="N7" s="46">
        <v>20.010000000000002</v>
      </c>
      <c r="O7" s="46">
        <v>21.31</v>
      </c>
      <c r="P7" s="47">
        <v>23.01</v>
      </c>
      <c r="Q7" s="463"/>
      <c r="R7" s="170">
        <v>5.01</v>
      </c>
      <c r="S7" s="49">
        <v>8.01</v>
      </c>
      <c r="T7" s="50">
        <v>11.01</v>
      </c>
      <c r="U7" s="49">
        <v>14.01</v>
      </c>
      <c r="V7" s="50">
        <v>17.010000000000002</v>
      </c>
      <c r="W7" s="49">
        <v>20.010000000000002</v>
      </c>
      <c r="X7" s="51">
        <v>23.01</v>
      </c>
    </row>
    <row r="8" spans="1:69" ht="14.1" customHeight="1" x14ac:dyDescent="0.2">
      <c r="B8" s="468"/>
      <c r="C8" s="175" t="s">
        <v>15</v>
      </c>
      <c r="D8" s="59" t="s">
        <v>15</v>
      </c>
      <c r="E8" s="59" t="s">
        <v>15</v>
      </c>
      <c r="F8" s="60" t="s">
        <v>15</v>
      </c>
      <c r="G8" s="60" t="s">
        <v>15</v>
      </c>
      <c r="H8" s="59" t="s">
        <v>15</v>
      </c>
      <c r="I8" s="59" t="s">
        <v>15</v>
      </c>
      <c r="J8" s="60" t="s">
        <v>15</v>
      </c>
      <c r="K8" s="60" t="s">
        <v>15</v>
      </c>
      <c r="L8" s="59" t="s">
        <v>15</v>
      </c>
      <c r="M8" s="59" t="s">
        <v>15</v>
      </c>
      <c r="N8" s="60" t="s">
        <v>15</v>
      </c>
      <c r="O8" s="60" t="s">
        <v>15</v>
      </c>
      <c r="P8" s="61" t="s">
        <v>15</v>
      </c>
      <c r="Q8" s="463"/>
      <c r="R8" s="171" t="s">
        <v>15</v>
      </c>
      <c r="S8" s="64" t="s">
        <v>15</v>
      </c>
      <c r="T8" s="65" t="s">
        <v>15</v>
      </c>
      <c r="U8" s="64" t="s">
        <v>15</v>
      </c>
      <c r="V8" s="65" t="s">
        <v>15</v>
      </c>
      <c r="W8" s="64" t="s">
        <v>15</v>
      </c>
      <c r="X8" s="66" t="s">
        <v>15</v>
      </c>
    </row>
    <row r="9" spans="1:69" ht="14.1" customHeight="1" thickBot="1" x14ac:dyDescent="0.25">
      <c r="B9" s="469"/>
      <c r="C9" s="176">
        <v>5</v>
      </c>
      <c r="D9" s="71">
        <v>6.3</v>
      </c>
      <c r="E9" s="71">
        <v>8</v>
      </c>
      <c r="F9" s="72">
        <v>9.3000000000000007</v>
      </c>
      <c r="G9" s="73">
        <v>11</v>
      </c>
      <c r="H9" s="71">
        <v>12.3</v>
      </c>
      <c r="I9" s="71">
        <v>14</v>
      </c>
      <c r="J9" s="73">
        <v>15.3</v>
      </c>
      <c r="K9" s="73">
        <v>17</v>
      </c>
      <c r="L9" s="71">
        <v>18.3</v>
      </c>
      <c r="M9" s="71">
        <v>20</v>
      </c>
      <c r="N9" s="73">
        <v>21.3</v>
      </c>
      <c r="O9" s="73">
        <v>23</v>
      </c>
      <c r="P9" s="74">
        <v>2</v>
      </c>
      <c r="Q9" s="464"/>
      <c r="R9" s="172">
        <v>8</v>
      </c>
      <c r="S9" s="76">
        <v>11</v>
      </c>
      <c r="T9" s="77">
        <v>14</v>
      </c>
      <c r="U9" s="76">
        <v>17</v>
      </c>
      <c r="V9" s="77">
        <v>20</v>
      </c>
      <c r="W9" s="76">
        <v>23</v>
      </c>
      <c r="X9" s="78">
        <v>5</v>
      </c>
    </row>
    <row r="10" spans="1:69" ht="14.1" customHeight="1" x14ac:dyDescent="0.2">
      <c r="B10" s="465">
        <v>1</v>
      </c>
      <c r="C10" s="272">
        <f>SUM('1-S'!X9:X27)</f>
        <v>0</v>
      </c>
      <c r="D10" s="273">
        <f>SUM('1-S'!Y9:Y27)</f>
        <v>38</v>
      </c>
      <c r="E10" s="273">
        <f>SUM('1-S'!Z9:Z27)</f>
        <v>31</v>
      </c>
      <c r="F10" s="274">
        <f>SUM('1-S'!AA9:AA27)</f>
        <v>70</v>
      </c>
      <c r="G10" s="274">
        <f>SUM('1-S'!AB9:AB27)</f>
        <v>69</v>
      </c>
      <c r="H10" s="273">
        <f>SUM('1-S'!AC9:AC27)</f>
        <v>109</v>
      </c>
      <c r="I10" s="273">
        <f>SUM('1-S'!AD9:AD27)</f>
        <v>70</v>
      </c>
      <c r="J10" s="274">
        <f>SUM('1-S'!AE9:AE27)</f>
        <v>90</v>
      </c>
      <c r="K10" s="274">
        <f>SUM('1-S'!AF9:AF27)</f>
        <v>20</v>
      </c>
      <c r="L10" s="273">
        <f>SUM('1-S'!AG9:AG27)</f>
        <v>55</v>
      </c>
      <c r="M10" s="273">
        <f>SUM('1-S'!AH9:AH27)</f>
        <v>29</v>
      </c>
      <c r="N10" s="274">
        <f>SUM('1-S'!AI9:AI27)</f>
        <v>10</v>
      </c>
      <c r="O10" s="274">
        <f>SUM('1-S'!AJ9:AJ27)</f>
        <v>14</v>
      </c>
      <c r="P10" s="275">
        <f>SUM('1-S'!AK9:AK27)</f>
        <v>0</v>
      </c>
      <c r="Q10" s="276">
        <f>SUM(C10:P10)</f>
        <v>605</v>
      </c>
      <c r="R10" s="277">
        <f>SUM('1-S'!AM9:AM27)</f>
        <v>69</v>
      </c>
      <c r="S10" s="278">
        <f>SUM('1-S'!AN9:AN27)</f>
        <v>139</v>
      </c>
      <c r="T10" s="279">
        <f>SUM('1-S'!AO9:AO27)</f>
        <v>179</v>
      </c>
      <c r="U10" s="278">
        <f>SUM('1-S'!AP9:AP27)</f>
        <v>110</v>
      </c>
      <c r="V10" s="279">
        <f>SUM('1-S'!AQ9:AQ27)</f>
        <v>84</v>
      </c>
      <c r="W10" s="278">
        <f>SUM('1-S'!AR9:AR27)</f>
        <v>24</v>
      </c>
      <c r="X10" s="280">
        <f>SUM('1-S'!AS9:AS27)</f>
        <v>0</v>
      </c>
    </row>
    <row r="11" spans="1:69" ht="14.1" customHeight="1" x14ac:dyDescent="0.2">
      <c r="B11" s="466"/>
      <c r="C11" s="191">
        <f t="shared" ref="C11:P11" si="0">(C10/$Q10)</f>
        <v>0</v>
      </c>
      <c r="D11" s="197">
        <f t="shared" si="0"/>
        <v>6.2809917355371905E-2</v>
      </c>
      <c r="E11" s="197">
        <f t="shared" si="0"/>
        <v>5.1239669421487603E-2</v>
      </c>
      <c r="F11" s="192">
        <f t="shared" si="0"/>
        <v>0.11570247933884298</v>
      </c>
      <c r="G11" s="192">
        <f t="shared" si="0"/>
        <v>0.1140495867768595</v>
      </c>
      <c r="H11" s="197">
        <f t="shared" si="0"/>
        <v>0.18016528925619835</v>
      </c>
      <c r="I11" s="197">
        <f t="shared" si="0"/>
        <v>0.11570247933884298</v>
      </c>
      <c r="J11" s="192">
        <f t="shared" si="0"/>
        <v>0.1487603305785124</v>
      </c>
      <c r="K11" s="192">
        <f t="shared" si="0"/>
        <v>3.3057851239669422E-2</v>
      </c>
      <c r="L11" s="197">
        <f t="shared" si="0"/>
        <v>9.0909090909090912E-2</v>
      </c>
      <c r="M11" s="197">
        <f t="shared" si="0"/>
        <v>4.7933884297520664E-2</v>
      </c>
      <c r="N11" s="192">
        <f t="shared" si="0"/>
        <v>1.6528925619834711E-2</v>
      </c>
      <c r="O11" s="192">
        <f t="shared" si="0"/>
        <v>2.3140495867768594E-2</v>
      </c>
      <c r="P11" s="193">
        <f t="shared" si="0"/>
        <v>0</v>
      </c>
      <c r="Q11" s="210">
        <f>SUM(C11:P11)</f>
        <v>1</v>
      </c>
      <c r="R11" s="194">
        <f t="shared" ref="R11:X11" si="1">(R10/$Q10)</f>
        <v>0.1140495867768595</v>
      </c>
      <c r="S11" s="198">
        <f t="shared" si="1"/>
        <v>0.22975206611570248</v>
      </c>
      <c r="T11" s="195">
        <f t="shared" si="1"/>
        <v>0.29586776859504132</v>
      </c>
      <c r="U11" s="198">
        <f t="shared" si="1"/>
        <v>0.18181818181818182</v>
      </c>
      <c r="V11" s="195">
        <f t="shared" si="1"/>
        <v>0.13884297520661157</v>
      </c>
      <c r="W11" s="198">
        <f t="shared" si="1"/>
        <v>3.9669421487603308E-2</v>
      </c>
      <c r="X11" s="196">
        <f t="shared" si="1"/>
        <v>0</v>
      </c>
    </row>
    <row r="12" spans="1:69" ht="14.1" customHeight="1" x14ac:dyDescent="0.2">
      <c r="B12" s="465">
        <v>3</v>
      </c>
      <c r="C12" s="272">
        <f>SUM('3-S'!X9:X16)</f>
        <v>0</v>
      </c>
      <c r="D12" s="273">
        <f>SUM('3-S'!Y9:Y16)</f>
        <v>0</v>
      </c>
      <c r="E12" s="273">
        <f>SUM('3-S'!Z9:Z16)</f>
        <v>0</v>
      </c>
      <c r="F12" s="274">
        <f>SUM('3-S'!AA9:AA16)</f>
        <v>22</v>
      </c>
      <c r="G12" s="274">
        <f>SUM('3-S'!AB9:AB16)</f>
        <v>39</v>
      </c>
      <c r="H12" s="273">
        <f>SUM('3-S'!AC9:AC16)</f>
        <v>18</v>
      </c>
      <c r="I12" s="273">
        <f>SUM('3-S'!AD9:AD16)</f>
        <v>29</v>
      </c>
      <c r="J12" s="274">
        <f>SUM('3-S'!AE9:AE16)</f>
        <v>35</v>
      </c>
      <c r="K12" s="274">
        <f>SUM('3-S'!AF9:AF16)</f>
        <v>34</v>
      </c>
      <c r="L12" s="273">
        <f>SUM('3-S'!AG9:AG16)</f>
        <v>0</v>
      </c>
      <c r="M12" s="273">
        <f>SUM('3-S'!AH9:AH16)</f>
        <v>0</v>
      </c>
      <c r="N12" s="274">
        <f>SUM('3-S'!AI9:AI16)</f>
        <v>0</v>
      </c>
      <c r="O12" s="274">
        <f>SUM('3-S'!AJ9:AJ16)</f>
        <v>0</v>
      </c>
      <c r="P12" s="275">
        <f>SUM('3-S'!AK9:AK16)</f>
        <v>0</v>
      </c>
      <c r="Q12" s="276">
        <f t="shared" ref="Q12:Q15" si="2">SUM(C12:P12)</f>
        <v>177</v>
      </c>
      <c r="R12" s="277">
        <f>SUM('3-S'!AM9:AM16)</f>
        <v>0</v>
      </c>
      <c r="S12" s="278">
        <f>SUM('3-S'!AN9:AN16)</f>
        <v>61</v>
      </c>
      <c r="T12" s="279">
        <f>SUM('3-S'!AO9:AO16)</f>
        <v>47</v>
      </c>
      <c r="U12" s="278">
        <f>SUM('3-S'!AP9:AP16)</f>
        <v>69</v>
      </c>
      <c r="V12" s="279">
        <f>SUM('3-S'!AQ9:AQ16)</f>
        <v>0</v>
      </c>
      <c r="W12" s="278">
        <f>SUM('3-S'!AR9:AR16)</f>
        <v>0</v>
      </c>
      <c r="X12" s="280">
        <f>SUM('3-S'!AS9:AS16)</f>
        <v>0</v>
      </c>
    </row>
    <row r="13" spans="1:69" ht="14.1" customHeight="1" x14ac:dyDescent="0.2">
      <c r="B13" s="466"/>
      <c r="C13" s="191">
        <f t="shared" ref="C13:P13" si="3">(C12/$Q12)</f>
        <v>0</v>
      </c>
      <c r="D13" s="197">
        <f t="shared" si="3"/>
        <v>0</v>
      </c>
      <c r="E13" s="197">
        <f t="shared" si="3"/>
        <v>0</v>
      </c>
      <c r="F13" s="192">
        <f t="shared" si="3"/>
        <v>0.12429378531073447</v>
      </c>
      <c r="G13" s="192">
        <f t="shared" si="3"/>
        <v>0.22033898305084745</v>
      </c>
      <c r="H13" s="197">
        <f t="shared" si="3"/>
        <v>0.10169491525423729</v>
      </c>
      <c r="I13" s="197">
        <f t="shared" si="3"/>
        <v>0.16384180790960451</v>
      </c>
      <c r="J13" s="192">
        <f t="shared" si="3"/>
        <v>0.19774011299435029</v>
      </c>
      <c r="K13" s="192">
        <f t="shared" si="3"/>
        <v>0.19209039548022599</v>
      </c>
      <c r="L13" s="197">
        <f t="shared" si="3"/>
        <v>0</v>
      </c>
      <c r="M13" s="197">
        <f t="shared" si="3"/>
        <v>0</v>
      </c>
      <c r="N13" s="192">
        <f t="shared" si="3"/>
        <v>0</v>
      </c>
      <c r="O13" s="192">
        <f t="shared" si="3"/>
        <v>0</v>
      </c>
      <c r="P13" s="193">
        <f t="shared" si="3"/>
        <v>0</v>
      </c>
      <c r="Q13" s="210">
        <f t="shared" si="2"/>
        <v>1</v>
      </c>
      <c r="R13" s="194">
        <f t="shared" ref="R13:X13" si="4">(R12/$Q12)</f>
        <v>0</v>
      </c>
      <c r="S13" s="198">
        <f t="shared" si="4"/>
        <v>0.34463276836158191</v>
      </c>
      <c r="T13" s="195">
        <f t="shared" si="4"/>
        <v>0.2655367231638418</v>
      </c>
      <c r="U13" s="198">
        <f t="shared" si="4"/>
        <v>0.38983050847457629</v>
      </c>
      <c r="V13" s="195">
        <f t="shared" si="4"/>
        <v>0</v>
      </c>
      <c r="W13" s="198">
        <f t="shared" si="4"/>
        <v>0</v>
      </c>
      <c r="X13" s="196">
        <f t="shared" si="4"/>
        <v>0</v>
      </c>
    </row>
    <row r="14" spans="1:69" ht="14.1" customHeight="1" x14ac:dyDescent="0.2">
      <c r="B14" s="465">
        <v>12</v>
      </c>
      <c r="C14" s="272">
        <f>SUM('12-S'!X9:X23)</f>
        <v>0</v>
      </c>
      <c r="D14" s="273">
        <f>SUM('12-S'!Y9:Y23)</f>
        <v>15</v>
      </c>
      <c r="E14" s="273">
        <f>SUM('12-S'!Z9:Z23)</f>
        <v>21</v>
      </c>
      <c r="F14" s="274">
        <f>SUM('12-S'!AA9:AA23)</f>
        <v>46</v>
      </c>
      <c r="G14" s="274">
        <f>SUM('12-S'!AB9:AB23)</f>
        <v>103</v>
      </c>
      <c r="H14" s="273">
        <f>SUM('12-S'!AC9:AC23)</f>
        <v>78</v>
      </c>
      <c r="I14" s="273">
        <f>SUM('12-S'!AD9:AD23)</f>
        <v>44</v>
      </c>
      <c r="J14" s="274">
        <f>SUM('12-S'!AE9:AE23)</f>
        <v>40</v>
      </c>
      <c r="K14" s="274">
        <f>SUM('12-S'!AF9:AF23)</f>
        <v>43</v>
      </c>
      <c r="L14" s="273">
        <f>SUM('12-S'!AG9:AG23)</f>
        <v>46</v>
      </c>
      <c r="M14" s="273">
        <f>SUM('12-S'!AH9:AH23)</f>
        <v>20</v>
      </c>
      <c r="N14" s="274">
        <f>SUM('12-S'!AI9:AI23)</f>
        <v>14</v>
      </c>
      <c r="O14" s="274">
        <f>SUM('12-S'!AJ9:AJ23)</f>
        <v>0</v>
      </c>
      <c r="P14" s="275">
        <f>SUM('12-S'!AK9:AK23)</f>
        <v>0</v>
      </c>
      <c r="Q14" s="276">
        <f t="shared" si="2"/>
        <v>470</v>
      </c>
      <c r="R14" s="277">
        <f>SUM('12-S'!AM9:AM23)</f>
        <v>36</v>
      </c>
      <c r="S14" s="278">
        <f>SUM('12-S'!AN9:AN23)</f>
        <v>149</v>
      </c>
      <c r="T14" s="279">
        <f>SUM('12-S'!AO9:AO23)</f>
        <v>122</v>
      </c>
      <c r="U14" s="278">
        <f>SUM('12-S'!AP9:AP23)</f>
        <v>83</v>
      </c>
      <c r="V14" s="279">
        <f>SUM('12-S'!AQ9:AQ23)</f>
        <v>66</v>
      </c>
      <c r="W14" s="278">
        <f>SUM('12-S'!AR9:AR23)</f>
        <v>14</v>
      </c>
      <c r="X14" s="280">
        <f>SUM('12-S'!AS9:AS23)</f>
        <v>0</v>
      </c>
    </row>
    <row r="15" spans="1:69" ht="14.1" customHeight="1" thickBot="1" x14ac:dyDescent="0.25">
      <c r="B15" s="466"/>
      <c r="C15" s="191">
        <f t="shared" ref="C15:P15" si="5">(C14/$Q14)</f>
        <v>0</v>
      </c>
      <c r="D15" s="197">
        <f t="shared" si="5"/>
        <v>3.1914893617021274E-2</v>
      </c>
      <c r="E15" s="197">
        <f t="shared" si="5"/>
        <v>4.4680851063829789E-2</v>
      </c>
      <c r="F15" s="192">
        <f t="shared" si="5"/>
        <v>9.7872340425531917E-2</v>
      </c>
      <c r="G15" s="192">
        <f t="shared" si="5"/>
        <v>0.21914893617021278</v>
      </c>
      <c r="H15" s="197">
        <f t="shared" si="5"/>
        <v>0.16595744680851063</v>
      </c>
      <c r="I15" s="197">
        <f t="shared" si="5"/>
        <v>9.3617021276595741E-2</v>
      </c>
      <c r="J15" s="192">
        <f t="shared" si="5"/>
        <v>8.5106382978723402E-2</v>
      </c>
      <c r="K15" s="192">
        <f t="shared" si="5"/>
        <v>9.1489361702127653E-2</v>
      </c>
      <c r="L15" s="197">
        <f t="shared" si="5"/>
        <v>9.7872340425531917E-2</v>
      </c>
      <c r="M15" s="197">
        <f t="shared" si="5"/>
        <v>4.2553191489361701E-2</v>
      </c>
      <c r="N15" s="192">
        <f t="shared" si="5"/>
        <v>2.9787234042553193E-2</v>
      </c>
      <c r="O15" s="192">
        <f t="shared" si="5"/>
        <v>0</v>
      </c>
      <c r="P15" s="193">
        <f t="shared" si="5"/>
        <v>0</v>
      </c>
      <c r="Q15" s="210">
        <f t="shared" si="2"/>
        <v>1</v>
      </c>
      <c r="R15" s="194">
        <f t="shared" ref="R15:X15" si="6">(R14/$Q14)</f>
        <v>7.6595744680851063E-2</v>
      </c>
      <c r="S15" s="198">
        <f t="shared" si="6"/>
        <v>0.31702127659574469</v>
      </c>
      <c r="T15" s="195">
        <f t="shared" si="6"/>
        <v>0.25957446808510637</v>
      </c>
      <c r="U15" s="198">
        <f t="shared" si="6"/>
        <v>0.17659574468085107</v>
      </c>
      <c r="V15" s="195">
        <f t="shared" si="6"/>
        <v>0.14042553191489363</v>
      </c>
      <c r="W15" s="198">
        <f t="shared" si="6"/>
        <v>2.9787234042553193E-2</v>
      </c>
      <c r="X15" s="196">
        <f t="shared" si="6"/>
        <v>0</v>
      </c>
    </row>
    <row r="16" spans="1:69" ht="14.1" customHeight="1" x14ac:dyDescent="0.2">
      <c r="B16" s="470" t="s">
        <v>69</v>
      </c>
      <c r="C16" s="298">
        <f>+C10+C12+C14</f>
        <v>0</v>
      </c>
      <c r="D16" s="299">
        <f t="shared" ref="D16:X16" si="7">+D10+D12+D14</f>
        <v>53</v>
      </c>
      <c r="E16" s="299">
        <f t="shared" si="7"/>
        <v>52</v>
      </c>
      <c r="F16" s="299">
        <f t="shared" si="7"/>
        <v>138</v>
      </c>
      <c r="G16" s="299">
        <f t="shared" si="7"/>
        <v>211</v>
      </c>
      <c r="H16" s="299">
        <f t="shared" si="7"/>
        <v>205</v>
      </c>
      <c r="I16" s="299">
        <f t="shared" si="7"/>
        <v>143</v>
      </c>
      <c r="J16" s="299">
        <f t="shared" si="7"/>
        <v>165</v>
      </c>
      <c r="K16" s="299">
        <f t="shared" si="7"/>
        <v>97</v>
      </c>
      <c r="L16" s="299">
        <f t="shared" si="7"/>
        <v>101</v>
      </c>
      <c r="M16" s="299">
        <f t="shared" si="7"/>
        <v>49</v>
      </c>
      <c r="N16" s="299">
        <f t="shared" si="7"/>
        <v>24</v>
      </c>
      <c r="O16" s="299">
        <f t="shared" si="7"/>
        <v>14</v>
      </c>
      <c r="P16" s="299">
        <f t="shared" si="7"/>
        <v>0</v>
      </c>
      <c r="Q16" s="300">
        <f t="shared" si="7"/>
        <v>1252</v>
      </c>
      <c r="R16" s="301">
        <f t="shared" si="7"/>
        <v>105</v>
      </c>
      <c r="S16" s="302">
        <f t="shared" si="7"/>
        <v>349</v>
      </c>
      <c r="T16" s="302">
        <f t="shared" si="7"/>
        <v>348</v>
      </c>
      <c r="U16" s="302">
        <f t="shared" si="7"/>
        <v>262</v>
      </c>
      <c r="V16" s="302">
        <f t="shared" si="7"/>
        <v>150</v>
      </c>
      <c r="W16" s="302">
        <f t="shared" si="7"/>
        <v>38</v>
      </c>
      <c r="X16" s="303">
        <f t="shared" si="7"/>
        <v>0</v>
      </c>
    </row>
    <row r="17" spans="2:24" ht="14.1" customHeight="1" thickBot="1" x14ac:dyDescent="0.25">
      <c r="B17" s="471"/>
      <c r="C17" s="184">
        <f t="shared" ref="C17:P17" si="8">(C16/$Q16)</f>
        <v>0</v>
      </c>
      <c r="D17" s="185">
        <f t="shared" si="8"/>
        <v>4.233226837060703E-2</v>
      </c>
      <c r="E17" s="185">
        <f t="shared" si="8"/>
        <v>4.1533546325878593E-2</v>
      </c>
      <c r="F17" s="185">
        <f t="shared" si="8"/>
        <v>0.11022364217252396</v>
      </c>
      <c r="G17" s="185">
        <f t="shared" si="8"/>
        <v>0.16853035143769968</v>
      </c>
      <c r="H17" s="185">
        <f t="shared" si="8"/>
        <v>0.16373801916932906</v>
      </c>
      <c r="I17" s="185">
        <f t="shared" si="8"/>
        <v>0.11421725239616613</v>
      </c>
      <c r="J17" s="185">
        <f t="shared" si="8"/>
        <v>0.13178913738019168</v>
      </c>
      <c r="K17" s="185">
        <f t="shared" si="8"/>
        <v>7.747603833865814E-2</v>
      </c>
      <c r="L17" s="185">
        <f t="shared" si="8"/>
        <v>8.0670926517571878E-2</v>
      </c>
      <c r="M17" s="185">
        <f t="shared" si="8"/>
        <v>3.9137380191693293E-2</v>
      </c>
      <c r="N17" s="185">
        <f t="shared" si="8"/>
        <v>1.9169329073482427E-2</v>
      </c>
      <c r="O17" s="185">
        <f t="shared" si="8"/>
        <v>1.1182108626198083E-2</v>
      </c>
      <c r="P17" s="186">
        <f t="shared" si="8"/>
        <v>0</v>
      </c>
      <c r="Q17" s="187">
        <f>SUM(C17:P17)</f>
        <v>1</v>
      </c>
      <c r="R17" s="188">
        <f t="shared" ref="R17:X17" si="9">(R16/$Q16)</f>
        <v>8.386581469648563E-2</v>
      </c>
      <c r="S17" s="189">
        <f t="shared" si="9"/>
        <v>0.27875399361022363</v>
      </c>
      <c r="T17" s="189">
        <f t="shared" si="9"/>
        <v>0.27795527156549521</v>
      </c>
      <c r="U17" s="189">
        <f t="shared" si="9"/>
        <v>0.20926517571884984</v>
      </c>
      <c r="V17" s="189">
        <f t="shared" si="9"/>
        <v>0.11980830670926518</v>
      </c>
      <c r="W17" s="189">
        <f t="shared" si="9"/>
        <v>3.035143769968051E-2</v>
      </c>
      <c r="X17" s="190">
        <f t="shared" si="9"/>
        <v>0</v>
      </c>
    </row>
  </sheetData>
  <mergeCells count="6">
    <mergeCell ref="B16:B17"/>
    <mergeCell ref="Q5:Q9"/>
    <mergeCell ref="B5:B9"/>
    <mergeCell ref="B10:B11"/>
    <mergeCell ref="B12:B13"/>
    <mergeCell ref="B14:B15"/>
  </mergeCells>
  <phoneticPr fontId="14" type="noConversion"/>
  <printOptions horizontalCentered="1"/>
  <pageMargins left="0.31496062992125984" right="0.31496062992125984" top="0.39370078740157483" bottom="0.19685039370078741" header="0.51181102362204722" footer="0.51181102362204722"/>
  <pageSetup paperSize="9" scale="86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3">
    <tabColor rgb="FFFFFF00"/>
  </sheetPr>
  <dimension ref="A1:BQ17"/>
  <sheetViews>
    <sheetView topLeftCell="B2" zoomScaleNormal="100" workbookViewId="0">
      <pane xSplit="1" ySplit="8" topLeftCell="C10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7.28515625" style="1" customWidth="1"/>
    <col min="2" max="2" width="7.7109375" style="1" customWidth="1"/>
    <col min="3" max="16" width="7.140625" style="1" customWidth="1"/>
    <col min="17" max="17" width="9.7109375" style="1" customWidth="1"/>
    <col min="18" max="24" width="7.140625" style="1" customWidth="1"/>
    <col min="25" max="25" width="9.140625" style="1"/>
    <col min="49" max="16384" width="9.140625" style="1"/>
  </cols>
  <sheetData>
    <row r="1" spans="1:69" x14ac:dyDescent="0.2">
      <c r="P1" s="2"/>
    </row>
    <row r="2" spans="1:69" x14ac:dyDescent="0.2">
      <c r="A2" s="1">
        <f>'S-suma'!A2+1</f>
        <v>18</v>
      </c>
      <c r="U2" s="3"/>
      <c r="X2" s="3" t="str">
        <f>(MID("TABELA",1,6))&amp;" "&amp;(A2)</f>
        <v>TABELA 18</v>
      </c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3"/>
      <c r="AT2" s="1"/>
      <c r="AU2" s="1"/>
      <c r="AV2" s="1"/>
      <c r="BQ2" s="3"/>
    </row>
    <row r="3" spans="1:69" ht="33" customHeight="1" x14ac:dyDescent="0.2">
      <c r="B3" s="410" t="s">
        <v>91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3"/>
      <c r="AT3" s="1"/>
      <c r="AU3" s="1"/>
      <c r="AV3" s="1"/>
      <c r="BQ3" s="3"/>
    </row>
    <row r="4" spans="1:69" ht="27.75" customHeight="1" thickBot="1" x14ac:dyDescent="0.3">
      <c r="B4" s="136" t="s">
        <v>40</v>
      </c>
      <c r="C4" s="13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9"/>
      <c r="P4" s="9"/>
      <c r="Q4" s="9"/>
      <c r="R4" s="137"/>
      <c r="S4" s="136"/>
      <c r="T4" s="137"/>
      <c r="U4" s="137"/>
      <c r="V4" s="137"/>
      <c r="W4" s="137"/>
      <c r="X4" s="137"/>
    </row>
    <row r="5" spans="1:69" ht="15.75" customHeight="1" thickBot="1" x14ac:dyDescent="0.25">
      <c r="B5" s="467" t="s">
        <v>32</v>
      </c>
      <c r="C5" s="178" t="s">
        <v>2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8"/>
      <c r="Q5" s="462" t="s">
        <v>34</v>
      </c>
      <c r="R5" s="177" t="s">
        <v>27</v>
      </c>
      <c r="S5" s="159"/>
      <c r="T5" s="159"/>
      <c r="U5" s="159"/>
      <c r="V5" s="159"/>
      <c r="W5" s="159"/>
      <c r="X5" s="160"/>
    </row>
    <row r="6" spans="1:69" ht="14.1" customHeight="1" x14ac:dyDescent="0.2">
      <c r="B6" s="468"/>
      <c r="C6" s="173" t="s">
        <v>4</v>
      </c>
      <c r="D6" s="27" t="s">
        <v>4</v>
      </c>
      <c r="E6" s="27" t="s">
        <v>4</v>
      </c>
      <c r="F6" s="28" t="s">
        <v>4</v>
      </c>
      <c r="G6" s="28" t="s">
        <v>4</v>
      </c>
      <c r="H6" s="27" t="s">
        <v>4</v>
      </c>
      <c r="I6" s="27" t="s">
        <v>4</v>
      </c>
      <c r="J6" s="28" t="s">
        <v>4</v>
      </c>
      <c r="K6" s="28" t="s">
        <v>4</v>
      </c>
      <c r="L6" s="27" t="s">
        <v>4</v>
      </c>
      <c r="M6" s="27" t="s">
        <v>4</v>
      </c>
      <c r="N6" s="28" t="s">
        <v>4</v>
      </c>
      <c r="O6" s="28" t="s">
        <v>4</v>
      </c>
      <c r="P6" s="29" t="s">
        <v>4</v>
      </c>
      <c r="Q6" s="463"/>
      <c r="R6" s="169" t="s">
        <v>4</v>
      </c>
      <c r="S6" s="31" t="s">
        <v>4</v>
      </c>
      <c r="T6" s="32" t="s">
        <v>4</v>
      </c>
      <c r="U6" s="31" t="s">
        <v>4</v>
      </c>
      <c r="V6" s="32" t="s">
        <v>4</v>
      </c>
      <c r="W6" s="31" t="s">
        <v>4</v>
      </c>
      <c r="X6" s="33" t="s">
        <v>4</v>
      </c>
    </row>
    <row r="7" spans="1:69" ht="14.1" customHeight="1" x14ac:dyDescent="0.2">
      <c r="B7" s="468"/>
      <c r="C7" s="174">
        <v>2.0099999999999998</v>
      </c>
      <c r="D7" s="44">
        <v>5.01</v>
      </c>
      <c r="E7" s="44">
        <v>6.31</v>
      </c>
      <c r="F7" s="45">
        <v>8.01</v>
      </c>
      <c r="G7" s="46">
        <v>9.31</v>
      </c>
      <c r="H7" s="44">
        <v>11.01</v>
      </c>
      <c r="I7" s="44">
        <v>12.31</v>
      </c>
      <c r="J7" s="46">
        <v>14.01</v>
      </c>
      <c r="K7" s="46">
        <v>15.31</v>
      </c>
      <c r="L7" s="44">
        <v>17.010000000000002</v>
      </c>
      <c r="M7" s="44">
        <v>18.309999999999999</v>
      </c>
      <c r="N7" s="46">
        <v>20.010000000000002</v>
      </c>
      <c r="O7" s="46">
        <v>21.31</v>
      </c>
      <c r="P7" s="47">
        <v>23.01</v>
      </c>
      <c r="Q7" s="463"/>
      <c r="R7" s="170">
        <v>5.01</v>
      </c>
      <c r="S7" s="49">
        <v>8.01</v>
      </c>
      <c r="T7" s="50">
        <v>11.01</v>
      </c>
      <c r="U7" s="49">
        <v>14.01</v>
      </c>
      <c r="V7" s="50">
        <v>17.010000000000002</v>
      </c>
      <c r="W7" s="49">
        <v>20.010000000000002</v>
      </c>
      <c r="X7" s="51">
        <v>23.01</v>
      </c>
    </row>
    <row r="8" spans="1:69" ht="14.1" customHeight="1" x14ac:dyDescent="0.2">
      <c r="B8" s="468"/>
      <c r="C8" s="175" t="s">
        <v>15</v>
      </c>
      <c r="D8" s="59" t="s">
        <v>15</v>
      </c>
      <c r="E8" s="59" t="s">
        <v>15</v>
      </c>
      <c r="F8" s="60" t="s">
        <v>15</v>
      </c>
      <c r="G8" s="60" t="s">
        <v>15</v>
      </c>
      <c r="H8" s="59" t="s">
        <v>15</v>
      </c>
      <c r="I8" s="59" t="s">
        <v>15</v>
      </c>
      <c r="J8" s="60" t="s">
        <v>15</v>
      </c>
      <c r="K8" s="60" t="s">
        <v>15</v>
      </c>
      <c r="L8" s="59" t="s">
        <v>15</v>
      </c>
      <c r="M8" s="59" t="s">
        <v>15</v>
      </c>
      <c r="N8" s="60" t="s">
        <v>15</v>
      </c>
      <c r="O8" s="60" t="s">
        <v>15</v>
      </c>
      <c r="P8" s="61" t="s">
        <v>15</v>
      </c>
      <c r="Q8" s="463"/>
      <c r="R8" s="171" t="s">
        <v>15</v>
      </c>
      <c r="S8" s="64" t="s">
        <v>15</v>
      </c>
      <c r="T8" s="65" t="s">
        <v>15</v>
      </c>
      <c r="U8" s="64" t="s">
        <v>15</v>
      </c>
      <c r="V8" s="65" t="s">
        <v>15</v>
      </c>
      <c r="W8" s="64" t="s">
        <v>15</v>
      </c>
      <c r="X8" s="66" t="s">
        <v>15</v>
      </c>
    </row>
    <row r="9" spans="1:69" ht="14.1" customHeight="1" thickBot="1" x14ac:dyDescent="0.25">
      <c r="B9" s="469"/>
      <c r="C9" s="176">
        <v>5</v>
      </c>
      <c r="D9" s="71">
        <v>6.3</v>
      </c>
      <c r="E9" s="71">
        <v>8</v>
      </c>
      <c r="F9" s="72">
        <v>9.3000000000000007</v>
      </c>
      <c r="G9" s="73">
        <v>11</v>
      </c>
      <c r="H9" s="71">
        <v>12.3</v>
      </c>
      <c r="I9" s="71">
        <v>14</v>
      </c>
      <c r="J9" s="73">
        <v>15.3</v>
      </c>
      <c r="K9" s="73">
        <v>17</v>
      </c>
      <c r="L9" s="71">
        <v>18.3</v>
      </c>
      <c r="M9" s="71">
        <v>20</v>
      </c>
      <c r="N9" s="73">
        <v>21.3</v>
      </c>
      <c r="O9" s="73">
        <v>23</v>
      </c>
      <c r="P9" s="74">
        <v>2</v>
      </c>
      <c r="Q9" s="464"/>
      <c r="R9" s="172">
        <v>8</v>
      </c>
      <c r="S9" s="76">
        <v>11</v>
      </c>
      <c r="T9" s="77">
        <v>14</v>
      </c>
      <c r="U9" s="76">
        <v>17</v>
      </c>
      <c r="V9" s="77">
        <v>20</v>
      </c>
      <c r="W9" s="76">
        <v>23</v>
      </c>
      <c r="X9" s="78">
        <v>5</v>
      </c>
    </row>
    <row r="10" spans="1:69" ht="14.1" customHeight="1" x14ac:dyDescent="0.2">
      <c r="B10" s="465">
        <v>1</v>
      </c>
      <c r="C10" s="272">
        <f>SUM('1-N'!X9:X27)</f>
        <v>0</v>
      </c>
      <c r="D10" s="273">
        <f>SUM('1-N'!Y9:Y27)</f>
        <v>21</v>
      </c>
      <c r="E10" s="273">
        <f>SUM('1-N'!Z9:Z27)</f>
        <v>36</v>
      </c>
      <c r="F10" s="274">
        <f>SUM('1-N'!AA9:AA27)</f>
        <v>32</v>
      </c>
      <c r="G10" s="274">
        <f>SUM('1-N'!AB9:AB27)</f>
        <v>47</v>
      </c>
      <c r="H10" s="273">
        <f>SUM('1-N'!AC9:AC27)</f>
        <v>48</v>
      </c>
      <c r="I10" s="273">
        <f>SUM('1-N'!AD9:AD27)</f>
        <v>44</v>
      </c>
      <c r="J10" s="274">
        <f>SUM('1-N'!AE9:AE27)</f>
        <v>64</v>
      </c>
      <c r="K10" s="274">
        <f>SUM('1-N'!AF9:AF27)</f>
        <v>22</v>
      </c>
      <c r="L10" s="273">
        <f>SUM('1-N'!AG9:AG27)</f>
        <v>39</v>
      </c>
      <c r="M10" s="273">
        <f>SUM('1-N'!AH9:AH27)</f>
        <v>25</v>
      </c>
      <c r="N10" s="274">
        <f>SUM('1-N'!AI9:AI27)</f>
        <v>10</v>
      </c>
      <c r="O10" s="274">
        <f>SUM('1-N'!AJ9:AJ27)</f>
        <v>7</v>
      </c>
      <c r="P10" s="275">
        <f>SUM('1-N'!AK9:AK27)</f>
        <v>0</v>
      </c>
      <c r="Q10" s="276">
        <f t="shared" ref="Q10:Q11" si="0">SUM(C10:P10)</f>
        <v>395</v>
      </c>
      <c r="R10" s="277">
        <f>SUM('1-N'!AM9:AM27)</f>
        <v>57</v>
      </c>
      <c r="S10" s="278">
        <f>SUM('1-N'!AN9:AN27)</f>
        <v>79</v>
      </c>
      <c r="T10" s="279">
        <f>SUM('1-N'!AO9:AO27)</f>
        <v>92</v>
      </c>
      <c r="U10" s="278">
        <f>SUM('1-N'!AP9:AP27)</f>
        <v>86</v>
      </c>
      <c r="V10" s="279">
        <f>SUM('1-N'!AQ9:AQ27)</f>
        <v>64</v>
      </c>
      <c r="W10" s="278">
        <f>SUM('1-N'!AR9:AR27)</f>
        <v>17</v>
      </c>
      <c r="X10" s="280">
        <f>SUM('1-N'!AS9:AS27)</f>
        <v>0</v>
      </c>
    </row>
    <row r="11" spans="1:69" ht="14.1" customHeight="1" x14ac:dyDescent="0.2">
      <c r="B11" s="466"/>
      <c r="C11" s="191">
        <f t="shared" ref="C11:P11" si="1">(C10/$Q10)</f>
        <v>0</v>
      </c>
      <c r="D11" s="197">
        <f t="shared" si="1"/>
        <v>5.3164556962025315E-2</v>
      </c>
      <c r="E11" s="197">
        <f t="shared" si="1"/>
        <v>9.1139240506329114E-2</v>
      </c>
      <c r="F11" s="192">
        <f t="shared" si="1"/>
        <v>8.1012658227848103E-2</v>
      </c>
      <c r="G11" s="192">
        <f t="shared" si="1"/>
        <v>0.11898734177215189</v>
      </c>
      <c r="H11" s="197">
        <f t="shared" si="1"/>
        <v>0.12151898734177215</v>
      </c>
      <c r="I11" s="197">
        <f t="shared" si="1"/>
        <v>0.11139240506329114</v>
      </c>
      <c r="J11" s="192">
        <f t="shared" si="1"/>
        <v>0.16202531645569621</v>
      </c>
      <c r="K11" s="192">
        <f t="shared" si="1"/>
        <v>5.5696202531645568E-2</v>
      </c>
      <c r="L11" s="197">
        <f t="shared" si="1"/>
        <v>9.8734177215189872E-2</v>
      </c>
      <c r="M11" s="197">
        <f t="shared" si="1"/>
        <v>6.3291139240506333E-2</v>
      </c>
      <c r="N11" s="192">
        <f t="shared" si="1"/>
        <v>2.5316455696202531E-2</v>
      </c>
      <c r="O11" s="192">
        <f t="shared" si="1"/>
        <v>1.7721518987341773E-2</v>
      </c>
      <c r="P11" s="193">
        <f t="shared" si="1"/>
        <v>0</v>
      </c>
      <c r="Q11" s="210">
        <f t="shared" si="0"/>
        <v>0.99999999999999989</v>
      </c>
      <c r="R11" s="194">
        <f t="shared" ref="R11:X11" si="2">(R10/$Q10)</f>
        <v>0.14430379746835442</v>
      </c>
      <c r="S11" s="198">
        <f t="shared" si="2"/>
        <v>0.2</v>
      </c>
      <c r="T11" s="195">
        <f t="shared" si="2"/>
        <v>0.23291139240506328</v>
      </c>
      <c r="U11" s="198">
        <f t="shared" si="2"/>
        <v>0.21772151898734177</v>
      </c>
      <c r="V11" s="195">
        <f t="shared" si="2"/>
        <v>0.16202531645569621</v>
      </c>
      <c r="W11" s="198">
        <f t="shared" si="2"/>
        <v>4.3037974683544304E-2</v>
      </c>
      <c r="X11" s="196">
        <f t="shared" si="2"/>
        <v>0</v>
      </c>
    </row>
    <row r="12" spans="1:69" ht="14.1" customHeight="1" x14ac:dyDescent="0.2">
      <c r="B12" s="465">
        <v>3</v>
      </c>
      <c r="C12" s="272">
        <f>SUM('3-N'!X9:X16)</f>
        <v>0</v>
      </c>
      <c r="D12" s="273">
        <f>SUM('3-N'!Y9:Y16)</f>
        <v>0</v>
      </c>
      <c r="E12" s="273">
        <f>SUM('3-N'!Z9:Z16)</f>
        <v>0</v>
      </c>
      <c r="F12" s="274">
        <f>SUM('3-N'!AA9:AA16)</f>
        <v>18</v>
      </c>
      <c r="G12" s="274">
        <f>SUM('3-N'!AB9:AB16)</f>
        <v>27</v>
      </c>
      <c r="H12" s="273">
        <f>SUM('3-N'!AC9:AC16)</f>
        <v>17</v>
      </c>
      <c r="I12" s="273">
        <f>SUM('3-N'!AD9:AD16)</f>
        <v>20</v>
      </c>
      <c r="J12" s="274">
        <f>SUM('3-N'!AE9:AE16)</f>
        <v>16</v>
      </c>
      <c r="K12" s="274">
        <f>SUM('3-N'!AF9:AF16)</f>
        <v>19</v>
      </c>
      <c r="L12" s="273">
        <f>SUM('3-N'!AG9:AG16)</f>
        <v>0</v>
      </c>
      <c r="M12" s="273">
        <f>SUM('3-N'!AH9:AH16)</f>
        <v>0</v>
      </c>
      <c r="N12" s="274">
        <f>SUM('3-N'!AI9:AI16)</f>
        <v>0</v>
      </c>
      <c r="O12" s="274">
        <f>SUM('3-N'!AJ9:AJ16)</f>
        <v>0</v>
      </c>
      <c r="P12" s="275">
        <f>SUM('3-N'!AK9:AK16)</f>
        <v>0</v>
      </c>
      <c r="Q12" s="276">
        <f t="shared" ref="Q12:Q14" si="3">SUM(C12:P12)</f>
        <v>117</v>
      </c>
      <c r="R12" s="277">
        <f>SUM('3-N'!AM9:AM16)</f>
        <v>0</v>
      </c>
      <c r="S12" s="278">
        <f>SUM('3-N'!AN9:AN16)</f>
        <v>45</v>
      </c>
      <c r="T12" s="279">
        <f>SUM('3-N'!AO9:AO16)</f>
        <v>37</v>
      </c>
      <c r="U12" s="278">
        <f>SUM('3-N'!AP9:AP16)</f>
        <v>35</v>
      </c>
      <c r="V12" s="279">
        <f>SUM('3-N'!AQ9:AQ16)</f>
        <v>0</v>
      </c>
      <c r="W12" s="278">
        <f>SUM('3-N'!AR9:AR16)</f>
        <v>0</v>
      </c>
      <c r="X12" s="280">
        <f>SUM('3-N'!AS9:AS16)</f>
        <v>0</v>
      </c>
    </row>
    <row r="13" spans="1:69" ht="14.1" customHeight="1" x14ac:dyDescent="0.2">
      <c r="B13" s="466"/>
      <c r="C13" s="191">
        <f t="shared" ref="C13:P13" si="4">(C12/$Q12)</f>
        <v>0</v>
      </c>
      <c r="D13" s="197">
        <f t="shared" si="4"/>
        <v>0</v>
      </c>
      <c r="E13" s="197">
        <f t="shared" si="4"/>
        <v>0</v>
      </c>
      <c r="F13" s="192">
        <f t="shared" si="4"/>
        <v>0.15384615384615385</v>
      </c>
      <c r="G13" s="192">
        <f t="shared" si="4"/>
        <v>0.23076923076923078</v>
      </c>
      <c r="H13" s="197">
        <f t="shared" si="4"/>
        <v>0.14529914529914531</v>
      </c>
      <c r="I13" s="197">
        <f t="shared" si="4"/>
        <v>0.17094017094017094</v>
      </c>
      <c r="J13" s="192">
        <f t="shared" si="4"/>
        <v>0.13675213675213677</v>
      </c>
      <c r="K13" s="192">
        <f t="shared" si="4"/>
        <v>0.1623931623931624</v>
      </c>
      <c r="L13" s="197">
        <f t="shared" si="4"/>
        <v>0</v>
      </c>
      <c r="M13" s="197">
        <f t="shared" si="4"/>
        <v>0</v>
      </c>
      <c r="N13" s="192">
        <f t="shared" si="4"/>
        <v>0</v>
      </c>
      <c r="O13" s="192">
        <f t="shared" si="4"/>
        <v>0</v>
      </c>
      <c r="P13" s="193">
        <f t="shared" si="4"/>
        <v>0</v>
      </c>
      <c r="Q13" s="210">
        <f t="shared" si="3"/>
        <v>0.99999999999999989</v>
      </c>
      <c r="R13" s="194">
        <f t="shared" ref="R13:X13" si="5">(R12/$Q12)</f>
        <v>0</v>
      </c>
      <c r="S13" s="198">
        <f t="shared" si="5"/>
        <v>0.38461538461538464</v>
      </c>
      <c r="T13" s="195">
        <f t="shared" si="5"/>
        <v>0.31623931623931623</v>
      </c>
      <c r="U13" s="198">
        <f t="shared" si="5"/>
        <v>0.29914529914529914</v>
      </c>
      <c r="V13" s="195">
        <f t="shared" si="5"/>
        <v>0</v>
      </c>
      <c r="W13" s="198">
        <f t="shared" si="5"/>
        <v>0</v>
      </c>
      <c r="X13" s="196">
        <f t="shared" si="5"/>
        <v>0</v>
      </c>
    </row>
    <row r="14" spans="1:69" ht="14.1" customHeight="1" x14ac:dyDescent="0.2">
      <c r="B14" s="465">
        <v>12</v>
      </c>
      <c r="C14" s="272">
        <f>SUM('12-N'!X9:X23)</f>
        <v>0</v>
      </c>
      <c r="D14" s="273">
        <f>SUM('12-N'!Y9:Y23)</f>
        <v>3</v>
      </c>
      <c r="E14" s="273">
        <f>SUM('12-N'!Z9:Z23)</f>
        <v>17</v>
      </c>
      <c r="F14" s="274">
        <f>SUM('12-N'!AA9:AA23)</f>
        <v>20</v>
      </c>
      <c r="G14" s="274">
        <f>SUM('12-N'!AB9:AB23)</f>
        <v>53</v>
      </c>
      <c r="H14" s="273">
        <f>SUM('12-N'!AC9:AC23)</f>
        <v>72</v>
      </c>
      <c r="I14" s="273">
        <f>SUM('12-N'!AD9:AD23)</f>
        <v>33</v>
      </c>
      <c r="J14" s="274">
        <f>SUM('12-N'!AE9:AE23)</f>
        <v>29</v>
      </c>
      <c r="K14" s="274">
        <f>SUM('12-N'!AF9:AF23)</f>
        <v>32</v>
      </c>
      <c r="L14" s="273">
        <f>SUM('12-N'!AG9:AG23)</f>
        <v>20</v>
      </c>
      <c r="M14" s="273">
        <f>SUM('12-N'!AH9:AH23)</f>
        <v>21</v>
      </c>
      <c r="N14" s="274">
        <f>SUM('12-N'!AI9:AI23)</f>
        <v>2</v>
      </c>
      <c r="O14" s="274">
        <f>SUM('12-N'!AJ9:AJ23)</f>
        <v>0</v>
      </c>
      <c r="P14" s="275">
        <f>SUM('12-N'!AK9:AK23)</f>
        <v>0</v>
      </c>
      <c r="Q14" s="276">
        <f t="shared" si="3"/>
        <v>302</v>
      </c>
      <c r="R14" s="277">
        <f>SUM('12-N'!AM9:AM23)</f>
        <v>20</v>
      </c>
      <c r="S14" s="278">
        <f>SUM('12-N'!AN9:AN23)</f>
        <v>73</v>
      </c>
      <c r="T14" s="279">
        <f>SUM('12-N'!AO9:AO23)</f>
        <v>105</v>
      </c>
      <c r="U14" s="278">
        <f>SUM('12-N'!AP9:AP23)</f>
        <v>61</v>
      </c>
      <c r="V14" s="279">
        <f>SUM('12-N'!AQ9:AQ23)</f>
        <v>41</v>
      </c>
      <c r="W14" s="278">
        <f>SUM('12-N'!AR9:AR23)</f>
        <v>2</v>
      </c>
      <c r="X14" s="280">
        <f>SUM('12-N'!AS9:AS23)</f>
        <v>0</v>
      </c>
    </row>
    <row r="15" spans="1:69" ht="14.1" customHeight="1" thickBot="1" x14ac:dyDescent="0.25">
      <c r="B15" s="466"/>
      <c r="C15" s="191">
        <f t="shared" ref="C15:P15" si="6">(C14/$Q14)</f>
        <v>0</v>
      </c>
      <c r="D15" s="197">
        <f t="shared" si="6"/>
        <v>9.9337748344370865E-3</v>
      </c>
      <c r="E15" s="197">
        <f t="shared" si="6"/>
        <v>5.6291390728476824E-2</v>
      </c>
      <c r="F15" s="192">
        <f t="shared" si="6"/>
        <v>6.6225165562913912E-2</v>
      </c>
      <c r="G15" s="192">
        <f t="shared" si="6"/>
        <v>0.17549668874172186</v>
      </c>
      <c r="H15" s="197">
        <f t="shared" si="6"/>
        <v>0.23841059602649006</v>
      </c>
      <c r="I15" s="197">
        <f t="shared" si="6"/>
        <v>0.10927152317880795</v>
      </c>
      <c r="J15" s="192">
        <f t="shared" si="6"/>
        <v>9.602649006622517E-2</v>
      </c>
      <c r="K15" s="192">
        <f t="shared" si="6"/>
        <v>0.10596026490066225</v>
      </c>
      <c r="L15" s="197">
        <f t="shared" si="6"/>
        <v>6.6225165562913912E-2</v>
      </c>
      <c r="M15" s="197">
        <f t="shared" si="6"/>
        <v>6.9536423841059597E-2</v>
      </c>
      <c r="N15" s="192">
        <f t="shared" si="6"/>
        <v>6.6225165562913907E-3</v>
      </c>
      <c r="O15" s="192">
        <f t="shared" si="6"/>
        <v>0</v>
      </c>
      <c r="P15" s="193">
        <f t="shared" si="6"/>
        <v>0</v>
      </c>
      <c r="Q15" s="210">
        <f>SUM(C15:P15)</f>
        <v>1</v>
      </c>
      <c r="R15" s="194">
        <f t="shared" ref="R15:X15" si="7">(R14/$Q14)</f>
        <v>6.6225165562913912E-2</v>
      </c>
      <c r="S15" s="198">
        <f t="shared" si="7"/>
        <v>0.24172185430463577</v>
      </c>
      <c r="T15" s="195">
        <f t="shared" si="7"/>
        <v>0.34768211920529801</v>
      </c>
      <c r="U15" s="198">
        <f t="shared" si="7"/>
        <v>0.20198675496688742</v>
      </c>
      <c r="V15" s="195">
        <f t="shared" si="7"/>
        <v>0.13576158940397351</v>
      </c>
      <c r="W15" s="198">
        <f t="shared" si="7"/>
        <v>6.6225165562913907E-3</v>
      </c>
      <c r="X15" s="196">
        <f t="shared" si="7"/>
        <v>0</v>
      </c>
    </row>
    <row r="16" spans="1:69" ht="14.1" customHeight="1" x14ac:dyDescent="0.2">
      <c r="B16" s="470" t="s">
        <v>69</v>
      </c>
      <c r="C16" s="298">
        <f>+C10+C12+C14</f>
        <v>0</v>
      </c>
      <c r="D16" s="299">
        <f t="shared" ref="D16:X16" si="8">+D10+D12+D14</f>
        <v>24</v>
      </c>
      <c r="E16" s="299">
        <f t="shared" si="8"/>
        <v>53</v>
      </c>
      <c r="F16" s="299">
        <f t="shared" si="8"/>
        <v>70</v>
      </c>
      <c r="G16" s="299">
        <f t="shared" si="8"/>
        <v>127</v>
      </c>
      <c r="H16" s="299">
        <f t="shared" si="8"/>
        <v>137</v>
      </c>
      <c r="I16" s="299">
        <f t="shared" si="8"/>
        <v>97</v>
      </c>
      <c r="J16" s="299">
        <f t="shared" si="8"/>
        <v>109</v>
      </c>
      <c r="K16" s="299">
        <f t="shared" si="8"/>
        <v>73</v>
      </c>
      <c r="L16" s="299">
        <f t="shared" si="8"/>
        <v>59</v>
      </c>
      <c r="M16" s="299">
        <f t="shared" si="8"/>
        <v>46</v>
      </c>
      <c r="N16" s="299">
        <f t="shared" si="8"/>
        <v>12</v>
      </c>
      <c r="O16" s="299">
        <f t="shared" si="8"/>
        <v>7</v>
      </c>
      <c r="P16" s="299">
        <f t="shared" si="8"/>
        <v>0</v>
      </c>
      <c r="Q16" s="300">
        <f t="shared" si="8"/>
        <v>814</v>
      </c>
      <c r="R16" s="301">
        <f t="shared" si="8"/>
        <v>77</v>
      </c>
      <c r="S16" s="302">
        <f t="shared" si="8"/>
        <v>197</v>
      </c>
      <c r="T16" s="302">
        <f t="shared" si="8"/>
        <v>234</v>
      </c>
      <c r="U16" s="302">
        <f t="shared" si="8"/>
        <v>182</v>
      </c>
      <c r="V16" s="302">
        <f t="shared" si="8"/>
        <v>105</v>
      </c>
      <c r="W16" s="302">
        <f t="shared" si="8"/>
        <v>19</v>
      </c>
      <c r="X16" s="303">
        <f t="shared" si="8"/>
        <v>0</v>
      </c>
    </row>
    <row r="17" spans="2:24" ht="14.1" customHeight="1" thickBot="1" x14ac:dyDescent="0.25">
      <c r="B17" s="471"/>
      <c r="C17" s="184">
        <f t="shared" ref="C17:P17" si="9">(C16/$Q16)</f>
        <v>0</v>
      </c>
      <c r="D17" s="185">
        <f t="shared" si="9"/>
        <v>2.9484029484029485E-2</v>
      </c>
      <c r="E17" s="185">
        <f t="shared" si="9"/>
        <v>6.5110565110565108E-2</v>
      </c>
      <c r="F17" s="185">
        <f t="shared" si="9"/>
        <v>8.5995085995085999E-2</v>
      </c>
      <c r="G17" s="185">
        <f t="shared" si="9"/>
        <v>0.15601965601965603</v>
      </c>
      <c r="H17" s="185">
        <f t="shared" si="9"/>
        <v>0.16830466830466831</v>
      </c>
      <c r="I17" s="185">
        <f t="shared" si="9"/>
        <v>0.11916461916461916</v>
      </c>
      <c r="J17" s="185">
        <f t="shared" si="9"/>
        <v>0.1339066339066339</v>
      </c>
      <c r="K17" s="185">
        <f t="shared" si="9"/>
        <v>8.9680589680589687E-2</v>
      </c>
      <c r="L17" s="185">
        <f t="shared" si="9"/>
        <v>7.2481572481572484E-2</v>
      </c>
      <c r="M17" s="185">
        <f t="shared" si="9"/>
        <v>5.6511056511056514E-2</v>
      </c>
      <c r="N17" s="185">
        <f t="shared" si="9"/>
        <v>1.4742014742014743E-2</v>
      </c>
      <c r="O17" s="185">
        <f t="shared" si="9"/>
        <v>8.5995085995085995E-3</v>
      </c>
      <c r="P17" s="186">
        <f t="shared" si="9"/>
        <v>0</v>
      </c>
      <c r="Q17" s="187">
        <f>SUM(C17:P17)</f>
        <v>1</v>
      </c>
      <c r="R17" s="188">
        <f t="shared" ref="R17:X17" si="10">(R16/$Q16)</f>
        <v>9.45945945945946E-2</v>
      </c>
      <c r="S17" s="189">
        <f t="shared" si="10"/>
        <v>0.24201474201474202</v>
      </c>
      <c r="T17" s="189">
        <f t="shared" si="10"/>
        <v>0.28746928746928746</v>
      </c>
      <c r="U17" s="189">
        <f t="shared" si="10"/>
        <v>0.22358722358722358</v>
      </c>
      <c r="V17" s="189">
        <f t="shared" si="10"/>
        <v>0.128992628992629</v>
      </c>
      <c r="W17" s="189">
        <f t="shared" si="10"/>
        <v>2.334152334152334E-2</v>
      </c>
      <c r="X17" s="190">
        <f t="shared" si="10"/>
        <v>0</v>
      </c>
    </row>
  </sheetData>
  <mergeCells count="6">
    <mergeCell ref="B16:B17"/>
    <mergeCell ref="B14:B15"/>
    <mergeCell ref="Q5:Q9"/>
    <mergeCell ref="B5:B9"/>
    <mergeCell ref="B12:B13"/>
    <mergeCell ref="B10:B11"/>
  </mergeCells>
  <phoneticPr fontId="14" type="noConversion"/>
  <printOptions horizontalCentered="1"/>
  <pageMargins left="0.31496062992125984" right="0.31496062992125984" top="0.39370078740157483" bottom="0.19685039370078741" header="0.51181102362204722" footer="0.51181102362204722"/>
  <pageSetup paperSize="9" scale="86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4"/>
  <dimension ref="A1:BP39"/>
  <sheetViews>
    <sheetView topLeftCell="B2" workbookViewId="0">
      <pane xSplit="1" ySplit="8" topLeftCell="C10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7.28515625" style="1" customWidth="1"/>
    <col min="2" max="2" width="7.7109375" style="1" customWidth="1"/>
    <col min="3" max="16" width="7.140625" style="1" customWidth="1"/>
    <col min="17" max="17" width="9.7109375" style="1" customWidth="1"/>
    <col min="18" max="24" width="7.140625" style="1" customWidth="1"/>
    <col min="25" max="25" width="9.140625" style="1"/>
    <col min="48" max="16384" width="9.140625" style="1"/>
  </cols>
  <sheetData>
    <row r="1" spans="1:68" x14ac:dyDescent="0.2">
      <c r="P1" s="2"/>
    </row>
    <row r="2" spans="1:68" ht="12.75" customHeight="1" x14ac:dyDescent="0.2">
      <c r="A2" s="1">
        <f>'N-suma'!A2+1</f>
        <v>19</v>
      </c>
      <c r="U2" s="3"/>
      <c r="X2" s="3" t="str">
        <f>(MID("TABELA",1,6))&amp;" "&amp;(A2)</f>
        <v>TABELA 19</v>
      </c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3"/>
      <c r="AS2" s="1"/>
      <c r="AT2" s="1"/>
      <c r="AU2" s="1"/>
      <c r="BP2" s="3"/>
    </row>
    <row r="3" spans="1:68" ht="33" customHeight="1" x14ac:dyDescent="0.2">
      <c r="B3" s="410" t="s">
        <v>91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3"/>
      <c r="AS3" s="1"/>
      <c r="AT3" s="1"/>
      <c r="AU3" s="1"/>
      <c r="BP3" s="3"/>
    </row>
    <row r="4" spans="1:68" ht="27.75" customHeight="1" thickBot="1" x14ac:dyDescent="0.3">
      <c r="B4" s="136" t="s">
        <v>42</v>
      </c>
      <c r="C4" s="13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9"/>
      <c r="P4" s="9"/>
      <c r="Q4" s="9"/>
      <c r="R4" s="137"/>
      <c r="S4" s="136"/>
      <c r="T4" s="137"/>
      <c r="U4" s="137"/>
      <c r="V4" s="137"/>
      <c r="W4" s="137"/>
      <c r="X4" s="137"/>
    </row>
    <row r="5" spans="1:68" ht="15.75" customHeight="1" thickBot="1" x14ac:dyDescent="0.25">
      <c r="B5" s="467" t="s">
        <v>32</v>
      </c>
      <c r="C5" s="178" t="s">
        <v>2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8"/>
      <c r="Q5" s="462" t="s">
        <v>43</v>
      </c>
      <c r="R5" s="177" t="s">
        <v>27</v>
      </c>
      <c r="S5" s="159"/>
      <c r="T5" s="159"/>
      <c r="U5" s="159"/>
      <c r="V5" s="159"/>
      <c r="W5" s="159"/>
      <c r="X5" s="160"/>
    </row>
    <row r="6" spans="1:68" ht="14.1" customHeight="1" x14ac:dyDescent="0.2">
      <c r="B6" s="468"/>
      <c r="C6" s="173" t="s">
        <v>4</v>
      </c>
      <c r="D6" s="27" t="s">
        <v>4</v>
      </c>
      <c r="E6" s="27" t="s">
        <v>4</v>
      </c>
      <c r="F6" s="28" t="s">
        <v>4</v>
      </c>
      <c r="G6" s="28" t="s">
        <v>4</v>
      </c>
      <c r="H6" s="27" t="s">
        <v>4</v>
      </c>
      <c r="I6" s="27" t="s">
        <v>4</v>
      </c>
      <c r="J6" s="28" t="s">
        <v>4</v>
      </c>
      <c r="K6" s="28" t="s">
        <v>4</v>
      </c>
      <c r="L6" s="27" t="s">
        <v>4</v>
      </c>
      <c r="M6" s="27" t="s">
        <v>4</v>
      </c>
      <c r="N6" s="28" t="s">
        <v>4</v>
      </c>
      <c r="O6" s="28" t="s">
        <v>4</v>
      </c>
      <c r="P6" s="29" t="s">
        <v>4</v>
      </c>
      <c r="Q6" s="463"/>
      <c r="R6" s="169" t="s">
        <v>4</v>
      </c>
      <c r="S6" s="31" t="s">
        <v>4</v>
      </c>
      <c r="T6" s="32" t="s">
        <v>4</v>
      </c>
      <c r="U6" s="31" t="s">
        <v>4</v>
      </c>
      <c r="V6" s="32" t="s">
        <v>4</v>
      </c>
      <c r="W6" s="31" t="s">
        <v>4</v>
      </c>
      <c r="X6" s="33" t="s">
        <v>4</v>
      </c>
    </row>
    <row r="7" spans="1:68" ht="14.1" customHeight="1" x14ac:dyDescent="0.2">
      <c r="B7" s="468"/>
      <c r="C7" s="174">
        <v>2.0099999999999998</v>
      </c>
      <c r="D7" s="44">
        <v>5.01</v>
      </c>
      <c r="E7" s="44">
        <v>6.31</v>
      </c>
      <c r="F7" s="45">
        <v>8.01</v>
      </c>
      <c r="G7" s="46">
        <v>9.31</v>
      </c>
      <c r="H7" s="44">
        <v>11.01</v>
      </c>
      <c r="I7" s="44">
        <v>12.31</v>
      </c>
      <c r="J7" s="46">
        <v>14.01</v>
      </c>
      <c r="K7" s="46">
        <v>15.31</v>
      </c>
      <c r="L7" s="44">
        <v>17.010000000000002</v>
      </c>
      <c r="M7" s="44">
        <v>18.309999999999999</v>
      </c>
      <c r="N7" s="46">
        <v>20.010000000000002</v>
      </c>
      <c r="O7" s="46">
        <v>21.31</v>
      </c>
      <c r="P7" s="47">
        <v>23.01</v>
      </c>
      <c r="Q7" s="463"/>
      <c r="R7" s="170">
        <v>5.01</v>
      </c>
      <c r="S7" s="49">
        <v>8.01</v>
      </c>
      <c r="T7" s="50">
        <v>11.01</v>
      </c>
      <c r="U7" s="49">
        <v>14.01</v>
      </c>
      <c r="V7" s="50">
        <v>17.010000000000002</v>
      </c>
      <c r="W7" s="49">
        <v>20.010000000000002</v>
      </c>
      <c r="X7" s="51">
        <v>23.01</v>
      </c>
    </row>
    <row r="8" spans="1:68" ht="14.1" customHeight="1" x14ac:dyDescent="0.2">
      <c r="B8" s="468"/>
      <c r="C8" s="175" t="s">
        <v>15</v>
      </c>
      <c r="D8" s="59" t="s">
        <v>15</v>
      </c>
      <c r="E8" s="59" t="s">
        <v>15</v>
      </c>
      <c r="F8" s="60" t="s">
        <v>15</v>
      </c>
      <c r="G8" s="60" t="s">
        <v>15</v>
      </c>
      <c r="H8" s="59" t="s">
        <v>15</v>
      </c>
      <c r="I8" s="59" t="s">
        <v>15</v>
      </c>
      <c r="J8" s="60" t="s">
        <v>15</v>
      </c>
      <c r="K8" s="60" t="s">
        <v>15</v>
      </c>
      <c r="L8" s="59" t="s">
        <v>15</v>
      </c>
      <c r="M8" s="59" t="s">
        <v>15</v>
      </c>
      <c r="N8" s="60" t="s">
        <v>15</v>
      </c>
      <c r="O8" s="60" t="s">
        <v>15</v>
      </c>
      <c r="P8" s="61" t="s">
        <v>15</v>
      </c>
      <c r="Q8" s="463"/>
      <c r="R8" s="171" t="s">
        <v>15</v>
      </c>
      <c r="S8" s="64" t="s">
        <v>15</v>
      </c>
      <c r="T8" s="65" t="s">
        <v>15</v>
      </c>
      <c r="U8" s="64" t="s">
        <v>15</v>
      </c>
      <c r="V8" s="65" t="s">
        <v>15</v>
      </c>
      <c r="W8" s="64" t="s">
        <v>15</v>
      </c>
      <c r="X8" s="66" t="s">
        <v>15</v>
      </c>
    </row>
    <row r="9" spans="1:68" ht="13.5" customHeight="1" thickBot="1" x14ac:dyDescent="0.25">
      <c r="B9" s="469"/>
      <c r="C9" s="176">
        <v>5</v>
      </c>
      <c r="D9" s="71">
        <v>6.3</v>
      </c>
      <c r="E9" s="71">
        <v>8</v>
      </c>
      <c r="F9" s="72">
        <v>9.3000000000000007</v>
      </c>
      <c r="G9" s="73">
        <v>11</v>
      </c>
      <c r="H9" s="71">
        <v>12.3</v>
      </c>
      <c r="I9" s="71">
        <v>14</v>
      </c>
      <c r="J9" s="73">
        <v>15.3</v>
      </c>
      <c r="K9" s="73">
        <v>17</v>
      </c>
      <c r="L9" s="71">
        <v>18.3</v>
      </c>
      <c r="M9" s="71">
        <v>20</v>
      </c>
      <c r="N9" s="73">
        <v>21.3</v>
      </c>
      <c r="O9" s="73">
        <v>23</v>
      </c>
      <c r="P9" s="74">
        <v>2</v>
      </c>
      <c r="Q9" s="464"/>
      <c r="R9" s="172">
        <v>8</v>
      </c>
      <c r="S9" s="76">
        <v>11</v>
      </c>
      <c r="T9" s="77">
        <v>14</v>
      </c>
      <c r="U9" s="76">
        <v>17</v>
      </c>
      <c r="V9" s="77">
        <v>20</v>
      </c>
      <c r="W9" s="76">
        <v>23</v>
      </c>
      <c r="X9" s="78">
        <v>5</v>
      </c>
    </row>
    <row r="10" spans="1:68" ht="14.1" customHeight="1" x14ac:dyDescent="0.2">
      <c r="B10" s="465">
        <v>1</v>
      </c>
      <c r="C10" s="312">
        <f>21*'P-suma'!C10+4*'S-suma'!C10+5*'N-suma'!C10</f>
        <v>0</v>
      </c>
      <c r="D10" s="313">
        <f>21*'P-suma'!D10+4*'S-suma'!D10+5*'N-suma'!D10</f>
        <v>1328</v>
      </c>
      <c r="E10" s="313">
        <f>21*'P-suma'!E10+4*'S-suma'!E10+5*'N-suma'!E10</f>
        <v>1690</v>
      </c>
      <c r="F10" s="314">
        <f>21*'P-suma'!F10+4*'S-suma'!F10+5*'N-suma'!F10</f>
        <v>1553</v>
      </c>
      <c r="G10" s="314">
        <f>21*'P-suma'!G10+4*'S-suma'!G10+5*'N-suma'!G10</f>
        <v>2065</v>
      </c>
      <c r="H10" s="313">
        <f>21*'P-suma'!H10+4*'S-suma'!H10+5*'N-suma'!H10</f>
        <v>676</v>
      </c>
      <c r="I10" s="313">
        <f>21*'P-suma'!I10+4*'S-suma'!I10+5*'N-suma'!I10</f>
        <v>1466</v>
      </c>
      <c r="J10" s="314">
        <f>21*'P-suma'!J10+4*'S-suma'!J10+5*'N-suma'!J10</f>
        <v>1814</v>
      </c>
      <c r="K10" s="314">
        <f>21*'P-suma'!K10+4*'S-suma'!K10+5*'N-suma'!K10</f>
        <v>1009</v>
      </c>
      <c r="L10" s="313">
        <f>21*'P-suma'!L10+4*'S-suma'!L10+5*'N-suma'!L10</f>
        <v>1486</v>
      </c>
      <c r="M10" s="313">
        <f>21*'P-suma'!M10+4*'S-suma'!M10+5*'N-suma'!M10</f>
        <v>451</v>
      </c>
      <c r="N10" s="314">
        <f>21*'P-suma'!N10+4*'S-suma'!N10+5*'N-suma'!N10</f>
        <v>90</v>
      </c>
      <c r="O10" s="314">
        <f>21*'P-suma'!O10+4*'S-suma'!O10+5*'N-suma'!O10</f>
        <v>91</v>
      </c>
      <c r="P10" s="315">
        <f>21*'P-suma'!P10+4*'S-suma'!P10+5*'N-suma'!P10</f>
        <v>0</v>
      </c>
      <c r="Q10" s="281">
        <f t="shared" ref="Q10:Q29" si="0">SUM(C10:P10)</f>
        <v>13719</v>
      </c>
      <c r="R10" s="316">
        <f>21*'P-suma'!R10+4*'S-suma'!R10+5*'N-suma'!R10</f>
        <v>3018</v>
      </c>
      <c r="S10" s="317">
        <f>21*'P-suma'!S10+4*'S-suma'!S10+5*'N-suma'!S10</f>
        <v>3618</v>
      </c>
      <c r="T10" s="318">
        <f>21*'P-suma'!T10+4*'S-suma'!T10+5*'N-suma'!T10</f>
        <v>2142</v>
      </c>
      <c r="U10" s="317">
        <f>21*'P-suma'!U10+4*'S-suma'!U10+5*'N-suma'!U10</f>
        <v>2823</v>
      </c>
      <c r="V10" s="318">
        <f>21*'P-suma'!V10+4*'S-suma'!V10+5*'N-suma'!V10</f>
        <v>1937</v>
      </c>
      <c r="W10" s="317">
        <f>21*'P-suma'!W10+4*'S-suma'!W10+5*'N-suma'!W10</f>
        <v>181</v>
      </c>
      <c r="X10" s="319">
        <f>21*'P-suma'!X10+4*'S-suma'!X10+5*'N-suma'!X10</f>
        <v>0</v>
      </c>
      <c r="Y10" s="409"/>
    </row>
    <row r="11" spans="1:68" ht="14.1" customHeight="1" x14ac:dyDescent="0.2">
      <c r="B11" s="466"/>
      <c r="C11" s="191">
        <f t="shared" ref="C11:P13" si="1">(C10/$Q10)</f>
        <v>0</v>
      </c>
      <c r="D11" s="197">
        <f t="shared" si="1"/>
        <v>9.680005831328814E-2</v>
      </c>
      <c r="E11" s="197">
        <f t="shared" si="1"/>
        <v>0.12318682119688024</v>
      </c>
      <c r="F11" s="192">
        <f t="shared" si="1"/>
        <v>0.11320067060281362</v>
      </c>
      <c r="G11" s="192">
        <f t="shared" si="1"/>
        <v>0.15052117501275603</v>
      </c>
      <c r="H11" s="197">
        <f t="shared" si="1"/>
        <v>4.9274728478752097E-2</v>
      </c>
      <c r="I11" s="197">
        <f t="shared" si="1"/>
        <v>0.10685910051753043</v>
      </c>
      <c r="J11" s="192">
        <f t="shared" si="1"/>
        <v>0.13222538085866317</v>
      </c>
      <c r="K11" s="192">
        <f t="shared" si="1"/>
        <v>7.3547634667249798E-2</v>
      </c>
      <c r="L11" s="197">
        <f t="shared" si="1"/>
        <v>0.10831693272104381</v>
      </c>
      <c r="M11" s="197">
        <f t="shared" si="1"/>
        <v>3.2874116189226622E-2</v>
      </c>
      <c r="N11" s="192">
        <f t="shared" si="1"/>
        <v>6.5602449158101905E-3</v>
      </c>
      <c r="O11" s="192">
        <f t="shared" si="1"/>
        <v>6.6331365259858594E-3</v>
      </c>
      <c r="P11" s="193">
        <f t="shared" si="1"/>
        <v>0</v>
      </c>
      <c r="Q11" s="210">
        <f t="shared" si="0"/>
        <v>1.0000000000000002</v>
      </c>
      <c r="R11" s="194">
        <f t="shared" ref="R11:X13" si="2">(R10/$Q10)</f>
        <v>0.21998687951016838</v>
      </c>
      <c r="S11" s="198">
        <f t="shared" si="2"/>
        <v>0.26372184561556966</v>
      </c>
      <c r="T11" s="195">
        <f t="shared" si="2"/>
        <v>0.15613382899628253</v>
      </c>
      <c r="U11" s="198">
        <f t="shared" si="2"/>
        <v>0.20577301552591296</v>
      </c>
      <c r="V11" s="195">
        <f t="shared" si="2"/>
        <v>0.14119104891027043</v>
      </c>
      <c r="W11" s="198">
        <f t="shared" si="2"/>
        <v>1.319338144179605E-2</v>
      </c>
      <c r="X11" s="196">
        <f t="shared" si="2"/>
        <v>0</v>
      </c>
    </row>
    <row r="12" spans="1:68" s="366" customFormat="1" ht="14.1" customHeight="1" x14ac:dyDescent="0.2">
      <c r="B12" s="465" t="s">
        <v>153</v>
      </c>
      <c r="C12" s="312">
        <f>21*'P-suma'!C12</f>
        <v>0</v>
      </c>
      <c r="D12" s="313">
        <f>21*'P-suma'!D12</f>
        <v>546</v>
      </c>
      <c r="E12" s="313">
        <f>21*'P-suma'!E12</f>
        <v>1050</v>
      </c>
      <c r="F12" s="314">
        <f>21*'P-suma'!F12</f>
        <v>1008</v>
      </c>
      <c r="G12" s="314">
        <f>21*'P-suma'!G12</f>
        <v>0</v>
      </c>
      <c r="H12" s="313">
        <f>21*'P-suma'!H12</f>
        <v>336</v>
      </c>
      <c r="I12" s="313">
        <f>21*'P-suma'!I12</f>
        <v>714</v>
      </c>
      <c r="J12" s="314">
        <f>21*'P-suma'!J12</f>
        <v>3297</v>
      </c>
      <c r="K12" s="314">
        <f>21*'P-suma'!K12</f>
        <v>189</v>
      </c>
      <c r="L12" s="313">
        <f>21*'P-suma'!L12</f>
        <v>0</v>
      </c>
      <c r="M12" s="313">
        <f>21*'P-suma'!M12</f>
        <v>0</v>
      </c>
      <c r="N12" s="314">
        <f>21*'P-suma'!N12</f>
        <v>0</v>
      </c>
      <c r="O12" s="314">
        <f>21*'P-suma'!O12</f>
        <v>0</v>
      </c>
      <c r="P12" s="315">
        <f>21*'P-suma'!P12</f>
        <v>0</v>
      </c>
      <c r="Q12" s="281">
        <f t="shared" ref="Q12" si="3">SUM(C12:P12)</f>
        <v>7140</v>
      </c>
      <c r="R12" s="316">
        <f>21*'P-suma'!R12</f>
        <v>1596</v>
      </c>
      <c r="S12" s="317">
        <f>21*'P-suma'!S12</f>
        <v>1008</v>
      </c>
      <c r="T12" s="318">
        <f>21*'P-suma'!T12</f>
        <v>1050</v>
      </c>
      <c r="U12" s="317">
        <f>21*'P-suma'!U12</f>
        <v>3486</v>
      </c>
      <c r="V12" s="318">
        <f>21*'P-suma'!V12</f>
        <v>0</v>
      </c>
      <c r="W12" s="317">
        <f>21*'P-suma'!W12</f>
        <v>0</v>
      </c>
      <c r="X12" s="319">
        <f>21*'P-suma'!X12</f>
        <v>0</v>
      </c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</row>
    <row r="13" spans="1:68" s="366" customFormat="1" ht="14.1" customHeight="1" x14ac:dyDescent="0.2">
      <c r="B13" s="466"/>
      <c r="C13" s="191">
        <f t="shared" si="1"/>
        <v>0</v>
      </c>
      <c r="D13" s="197">
        <f t="shared" si="1"/>
        <v>7.6470588235294124E-2</v>
      </c>
      <c r="E13" s="197">
        <f t="shared" si="1"/>
        <v>0.14705882352941177</v>
      </c>
      <c r="F13" s="192">
        <f t="shared" si="1"/>
        <v>0.14117647058823529</v>
      </c>
      <c r="G13" s="192">
        <f t="shared" si="1"/>
        <v>0</v>
      </c>
      <c r="H13" s="197">
        <f t="shared" si="1"/>
        <v>4.7058823529411764E-2</v>
      </c>
      <c r="I13" s="197">
        <f t="shared" si="1"/>
        <v>0.1</v>
      </c>
      <c r="J13" s="192">
        <f t="shared" si="1"/>
        <v>0.46176470588235297</v>
      </c>
      <c r="K13" s="192">
        <f t="shared" si="1"/>
        <v>2.6470588235294117E-2</v>
      </c>
      <c r="L13" s="197">
        <f t="shared" si="1"/>
        <v>0</v>
      </c>
      <c r="M13" s="197">
        <f t="shared" si="1"/>
        <v>0</v>
      </c>
      <c r="N13" s="192">
        <f t="shared" si="1"/>
        <v>0</v>
      </c>
      <c r="O13" s="192">
        <f t="shared" si="1"/>
        <v>0</v>
      </c>
      <c r="P13" s="193">
        <f t="shared" si="1"/>
        <v>0</v>
      </c>
      <c r="Q13" s="210">
        <f t="shared" ref="Q13" si="4">SUM(C13:P13)</f>
        <v>1</v>
      </c>
      <c r="R13" s="194">
        <f t="shared" si="2"/>
        <v>0.22352941176470589</v>
      </c>
      <c r="S13" s="198">
        <f t="shared" si="2"/>
        <v>0.14117647058823529</v>
      </c>
      <c r="T13" s="195">
        <f t="shared" si="2"/>
        <v>0.14705882352941177</v>
      </c>
      <c r="U13" s="198">
        <f t="shared" si="2"/>
        <v>0.48823529411764705</v>
      </c>
      <c r="V13" s="195">
        <f t="shared" si="2"/>
        <v>0</v>
      </c>
      <c r="W13" s="198">
        <f t="shared" si="2"/>
        <v>0</v>
      </c>
      <c r="X13" s="196">
        <f t="shared" si="2"/>
        <v>0</v>
      </c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</row>
    <row r="14" spans="1:68" ht="14.1" customHeight="1" x14ac:dyDescent="0.2">
      <c r="B14" s="465">
        <v>2</v>
      </c>
      <c r="C14" s="312">
        <f>21*'P-suma'!C14</f>
        <v>0</v>
      </c>
      <c r="D14" s="313">
        <f>21*'P-suma'!D14</f>
        <v>378</v>
      </c>
      <c r="E14" s="313">
        <f>21*'P-suma'!E14</f>
        <v>1239</v>
      </c>
      <c r="F14" s="314">
        <f>21*'P-suma'!F14</f>
        <v>1785</v>
      </c>
      <c r="G14" s="314">
        <f>21*'P-suma'!G14</f>
        <v>2541</v>
      </c>
      <c r="H14" s="313">
        <f>21*'P-suma'!H14</f>
        <v>1659</v>
      </c>
      <c r="I14" s="313">
        <f>21*'P-suma'!I14</f>
        <v>2247</v>
      </c>
      <c r="J14" s="314">
        <f>21*'P-suma'!J14</f>
        <v>1554</v>
      </c>
      <c r="K14" s="314">
        <f>21*'P-suma'!K14</f>
        <v>1785</v>
      </c>
      <c r="L14" s="313">
        <f>21*'P-suma'!L14</f>
        <v>819</v>
      </c>
      <c r="M14" s="313">
        <f>21*'P-suma'!M14</f>
        <v>567</v>
      </c>
      <c r="N14" s="314">
        <f>21*'P-suma'!N14</f>
        <v>441</v>
      </c>
      <c r="O14" s="314">
        <f>21*'P-suma'!O14</f>
        <v>231</v>
      </c>
      <c r="P14" s="315">
        <f>21*'P-suma'!P14</f>
        <v>0</v>
      </c>
      <c r="Q14" s="281">
        <f t="shared" ref="Q14" si="5">SUM(C14:P14)</f>
        <v>15246</v>
      </c>
      <c r="R14" s="316">
        <f>21*'P-suma'!R14</f>
        <v>1617</v>
      </c>
      <c r="S14" s="317">
        <f>21*'P-suma'!S14</f>
        <v>4326</v>
      </c>
      <c r="T14" s="318">
        <f>21*'P-suma'!T14</f>
        <v>3906</v>
      </c>
      <c r="U14" s="317">
        <f>21*'P-suma'!U14</f>
        <v>3339</v>
      </c>
      <c r="V14" s="318">
        <f>21*'P-suma'!V14</f>
        <v>1386</v>
      </c>
      <c r="W14" s="317">
        <f>21*'P-suma'!W14</f>
        <v>672</v>
      </c>
      <c r="X14" s="319">
        <f>21*'P-suma'!X14</f>
        <v>0</v>
      </c>
    </row>
    <row r="15" spans="1:68" ht="14.1" customHeight="1" x14ac:dyDescent="0.2">
      <c r="B15" s="466"/>
      <c r="C15" s="191">
        <f t="shared" ref="C15:P17" si="6">(C14/$Q14)</f>
        <v>0</v>
      </c>
      <c r="D15" s="197">
        <f t="shared" si="6"/>
        <v>2.4793388429752067E-2</v>
      </c>
      <c r="E15" s="197">
        <f t="shared" si="6"/>
        <v>8.1267217630853997E-2</v>
      </c>
      <c r="F15" s="192">
        <f t="shared" si="6"/>
        <v>0.11707988980716254</v>
      </c>
      <c r="G15" s="192">
        <f t="shared" si="6"/>
        <v>0.16666666666666666</v>
      </c>
      <c r="H15" s="197">
        <f t="shared" si="6"/>
        <v>0.10881542699724518</v>
      </c>
      <c r="I15" s="197">
        <f t="shared" si="6"/>
        <v>0.14738292011019283</v>
      </c>
      <c r="J15" s="192">
        <f t="shared" si="6"/>
        <v>0.10192837465564739</v>
      </c>
      <c r="K15" s="192">
        <f t="shared" si="6"/>
        <v>0.11707988980716254</v>
      </c>
      <c r="L15" s="197">
        <f t="shared" si="6"/>
        <v>5.3719008264462811E-2</v>
      </c>
      <c r="M15" s="197">
        <f t="shared" si="6"/>
        <v>3.71900826446281E-2</v>
      </c>
      <c r="N15" s="192">
        <f t="shared" si="6"/>
        <v>2.8925619834710745E-2</v>
      </c>
      <c r="O15" s="192">
        <f t="shared" si="6"/>
        <v>1.5151515151515152E-2</v>
      </c>
      <c r="P15" s="193">
        <f t="shared" si="6"/>
        <v>0</v>
      </c>
      <c r="Q15" s="210">
        <f>SUM(C15:P15)</f>
        <v>1.0000000000000002</v>
      </c>
      <c r="R15" s="194">
        <f t="shared" ref="R15:X17" si="7">(R14/$Q14)</f>
        <v>0.10606060606060606</v>
      </c>
      <c r="S15" s="198">
        <f t="shared" si="7"/>
        <v>0.28374655647382918</v>
      </c>
      <c r="T15" s="195">
        <f t="shared" si="7"/>
        <v>0.256198347107438</v>
      </c>
      <c r="U15" s="198">
        <f t="shared" si="7"/>
        <v>0.21900826446280991</v>
      </c>
      <c r="V15" s="195">
        <f t="shared" si="7"/>
        <v>9.0909090909090912E-2</v>
      </c>
      <c r="W15" s="198">
        <f t="shared" si="7"/>
        <v>4.4077134986225897E-2</v>
      </c>
      <c r="X15" s="196">
        <f t="shared" si="7"/>
        <v>0</v>
      </c>
    </row>
    <row r="16" spans="1:68" s="366" customFormat="1" ht="14.1" customHeight="1" x14ac:dyDescent="0.2">
      <c r="B16" s="465">
        <v>3</v>
      </c>
      <c r="C16" s="312">
        <f>21*'P-suma'!C16+4*'S-suma'!C12+5*'N-suma'!C12</f>
        <v>210</v>
      </c>
      <c r="D16" s="313">
        <f>21*'P-suma'!D16+4*'S-suma'!D12+5*'N-suma'!D12</f>
        <v>630</v>
      </c>
      <c r="E16" s="313">
        <f>21*'P-suma'!E16+4*'S-suma'!E12+5*'N-suma'!E12</f>
        <v>1092</v>
      </c>
      <c r="F16" s="314">
        <f>21*'P-suma'!F16+4*'S-suma'!F12+5*'N-suma'!F12</f>
        <v>1417</v>
      </c>
      <c r="G16" s="314">
        <f>21*'P-suma'!G16+4*'S-suma'!G12+5*'N-suma'!G12</f>
        <v>1761</v>
      </c>
      <c r="H16" s="313">
        <f>21*'P-suma'!H16+4*'S-suma'!H12+5*'N-suma'!H12</f>
        <v>1228</v>
      </c>
      <c r="I16" s="313">
        <f>21*'P-suma'!I16+4*'S-suma'!I12+5*'N-suma'!I12</f>
        <v>762</v>
      </c>
      <c r="J16" s="314">
        <f>21*'P-suma'!J16+4*'S-suma'!J12+5*'N-suma'!J12</f>
        <v>1417</v>
      </c>
      <c r="K16" s="314">
        <f>21*'P-suma'!K16+4*'S-suma'!K12+5*'N-suma'!K12</f>
        <v>1071</v>
      </c>
      <c r="L16" s="313">
        <f>21*'P-suma'!L16+4*'S-suma'!L12+5*'N-suma'!L12</f>
        <v>273</v>
      </c>
      <c r="M16" s="313">
        <f>21*'P-suma'!M16+4*'S-suma'!M12+5*'N-suma'!M12</f>
        <v>462</v>
      </c>
      <c r="N16" s="314">
        <f>21*'P-suma'!N16+4*'S-suma'!N12+5*'N-suma'!N12</f>
        <v>0</v>
      </c>
      <c r="O16" s="314">
        <f>21*'P-suma'!O16+4*'S-suma'!O12+5*'N-suma'!O12</f>
        <v>0</v>
      </c>
      <c r="P16" s="315">
        <f>21*'P-suma'!P16+4*'S-suma'!P12+5*'N-suma'!P12</f>
        <v>0</v>
      </c>
      <c r="Q16" s="281">
        <f>21*'P-suma'!Q16+4*'S-suma'!Q12+5*'N-suma'!Q12</f>
        <v>10323</v>
      </c>
      <c r="R16" s="316">
        <f>21*'P-suma'!R16+4*'S-suma'!R12+5*'N-suma'!R12</f>
        <v>1722</v>
      </c>
      <c r="S16" s="317">
        <f>21*'P-suma'!S16+4*'S-suma'!S12+5*'N-suma'!S12</f>
        <v>3178</v>
      </c>
      <c r="T16" s="318">
        <f>21*'P-suma'!T16+4*'S-suma'!T12+5*'N-suma'!T12</f>
        <v>1990</v>
      </c>
      <c r="U16" s="317">
        <f>21*'P-suma'!U16+4*'S-suma'!U12+5*'N-suma'!U12</f>
        <v>2488</v>
      </c>
      <c r="V16" s="318">
        <f>21*'P-suma'!V16+4*'S-suma'!V12+5*'N-suma'!V12</f>
        <v>735</v>
      </c>
      <c r="W16" s="317">
        <f>21*'P-suma'!W16+4*'S-suma'!W12+5*'N-suma'!W12</f>
        <v>0</v>
      </c>
      <c r="X16" s="319">
        <f>21*'P-suma'!X16+4*'S-suma'!X12+5*'N-suma'!X12</f>
        <v>210</v>
      </c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</row>
    <row r="17" spans="2:47" s="366" customFormat="1" ht="14.1" customHeight="1" x14ac:dyDescent="0.2">
      <c r="B17" s="466"/>
      <c r="C17" s="191">
        <f t="shared" si="6"/>
        <v>2.034292356873002E-2</v>
      </c>
      <c r="D17" s="197">
        <f t="shared" si="6"/>
        <v>6.1028770706190061E-2</v>
      </c>
      <c r="E17" s="197">
        <f t="shared" si="6"/>
        <v>0.10578320255739611</v>
      </c>
      <c r="F17" s="192">
        <f t="shared" si="6"/>
        <v>0.13726629855662115</v>
      </c>
      <c r="G17" s="192">
        <f t="shared" si="6"/>
        <v>0.17058994478349318</v>
      </c>
      <c r="H17" s="197">
        <f t="shared" si="6"/>
        <v>0.11895766734476412</v>
      </c>
      <c r="I17" s="197">
        <f t="shared" si="6"/>
        <v>7.3815751235106072E-2</v>
      </c>
      <c r="J17" s="192">
        <f t="shared" si="6"/>
        <v>0.13726629855662115</v>
      </c>
      <c r="K17" s="192">
        <f t="shared" si="6"/>
        <v>0.1037489102005231</v>
      </c>
      <c r="L17" s="197">
        <f t="shared" si="6"/>
        <v>2.6445800639349027E-2</v>
      </c>
      <c r="M17" s="197">
        <f t="shared" si="6"/>
        <v>4.4754431851206047E-2</v>
      </c>
      <c r="N17" s="192">
        <f t="shared" si="6"/>
        <v>0</v>
      </c>
      <c r="O17" s="192">
        <f t="shared" si="6"/>
        <v>0</v>
      </c>
      <c r="P17" s="193">
        <f t="shared" si="6"/>
        <v>0</v>
      </c>
      <c r="Q17" s="210">
        <f>SUM(C17:P17)</f>
        <v>1</v>
      </c>
      <c r="R17" s="194">
        <f t="shared" si="7"/>
        <v>0.16681197326358616</v>
      </c>
      <c r="S17" s="198">
        <f t="shared" si="7"/>
        <v>0.3078562433401143</v>
      </c>
      <c r="T17" s="195">
        <f t="shared" si="7"/>
        <v>0.19277341857987018</v>
      </c>
      <c r="U17" s="198">
        <f t="shared" si="7"/>
        <v>0.24101520875714424</v>
      </c>
      <c r="V17" s="195">
        <f t="shared" si="7"/>
        <v>7.1200232490555071E-2</v>
      </c>
      <c r="W17" s="198">
        <f t="shared" si="7"/>
        <v>0</v>
      </c>
      <c r="X17" s="196">
        <f t="shared" si="7"/>
        <v>2.034292356873002E-2</v>
      </c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</row>
    <row r="18" spans="2:47" ht="14.1" customHeight="1" x14ac:dyDescent="0.2">
      <c r="B18" s="465">
        <v>4</v>
      </c>
      <c r="C18" s="312">
        <f>21*'P-suma'!C18</f>
        <v>168</v>
      </c>
      <c r="D18" s="313">
        <f>21*'P-suma'!D18</f>
        <v>1323</v>
      </c>
      <c r="E18" s="313">
        <f>21*'P-suma'!E18</f>
        <v>1911</v>
      </c>
      <c r="F18" s="314">
        <f>21*'P-suma'!F18</f>
        <v>1260</v>
      </c>
      <c r="G18" s="314">
        <f>21*'P-suma'!G18</f>
        <v>1092</v>
      </c>
      <c r="H18" s="313">
        <f>21*'P-suma'!H18</f>
        <v>1680</v>
      </c>
      <c r="I18" s="313">
        <f>21*'P-suma'!I18</f>
        <v>798</v>
      </c>
      <c r="J18" s="314">
        <f>21*'P-suma'!J18</f>
        <v>2205</v>
      </c>
      <c r="K18" s="314">
        <f>21*'P-suma'!K18</f>
        <v>1281</v>
      </c>
      <c r="L18" s="313">
        <f>21*'P-suma'!L18</f>
        <v>441</v>
      </c>
      <c r="M18" s="313">
        <f>21*'P-suma'!M18</f>
        <v>441</v>
      </c>
      <c r="N18" s="314">
        <f>21*'P-suma'!N18</f>
        <v>252</v>
      </c>
      <c r="O18" s="314">
        <f>21*'P-suma'!O18</f>
        <v>84</v>
      </c>
      <c r="P18" s="315">
        <f>21*'P-suma'!P18</f>
        <v>0</v>
      </c>
      <c r="Q18" s="281">
        <f t="shared" ref="Q18" si="8">SUM(C18:P18)</f>
        <v>12936</v>
      </c>
      <c r="R18" s="316">
        <f>21*'P-suma'!R18</f>
        <v>3234</v>
      </c>
      <c r="S18" s="317">
        <f>21*'P-suma'!S18</f>
        <v>2352</v>
      </c>
      <c r="T18" s="318">
        <f>21*'P-suma'!T18</f>
        <v>2478</v>
      </c>
      <c r="U18" s="317">
        <f>21*'P-suma'!U18</f>
        <v>3486</v>
      </c>
      <c r="V18" s="318">
        <f>21*'P-suma'!V18</f>
        <v>882</v>
      </c>
      <c r="W18" s="317">
        <f>21*'P-suma'!W18</f>
        <v>336</v>
      </c>
      <c r="X18" s="319">
        <f>21*'P-suma'!X18</f>
        <v>168</v>
      </c>
    </row>
    <row r="19" spans="2:47" ht="14.1" customHeight="1" x14ac:dyDescent="0.2">
      <c r="B19" s="466"/>
      <c r="C19" s="191">
        <f t="shared" ref="C19:P19" si="9">(C18/$Q18)</f>
        <v>1.2987012987012988E-2</v>
      </c>
      <c r="D19" s="197">
        <f t="shared" si="9"/>
        <v>0.10227272727272728</v>
      </c>
      <c r="E19" s="197">
        <f t="shared" si="9"/>
        <v>0.14772727272727273</v>
      </c>
      <c r="F19" s="192">
        <f t="shared" si="9"/>
        <v>9.7402597402597407E-2</v>
      </c>
      <c r="G19" s="192">
        <f t="shared" si="9"/>
        <v>8.4415584415584416E-2</v>
      </c>
      <c r="H19" s="197">
        <f t="shared" si="9"/>
        <v>0.12987012987012986</v>
      </c>
      <c r="I19" s="197">
        <f t="shared" si="9"/>
        <v>6.1688311688311688E-2</v>
      </c>
      <c r="J19" s="192">
        <f t="shared" si="9"/>
        <v>0.17045454545454544</v>
      </c>
      <c r="K19" s="192">
        <f t="shared" si="9"/>
        <v>9.9025974025974031E-2</v>
      </c>
      <c r="L19" s="197">
        <f t="shared" si="9"/>
        <v>3.4090909090909088E-2</v>
      </c>
      <c r="M19" s="197">
        <f t="shared" si="9"/>
        <v>3.4090909090909088E-2</v>
      </c>
      <c r="N19" s="192">
        <f t="shared" si="9"/>
        <v>1.948051948051948E-2</v>
      </c>
      <c r="O19" s="192">
        <f t="shared" si="9"/>
        <v>6.4935064935064939E-3</v>
      </c>
      <c r="P19" s="193">
        <f t="shared" si="9"/>
        <v>0</v>
      </c>
      <c r="Q19" s="210">
        <f t="shared" si="0"/>
        <v>0.99999999999999978</v>
      </c>
      <c r="R19" s="194">
        <f t="shared" ref="R19:X19" si="10">(R18/$Q18)</f>
        <v>0.25</v>
      </c>
      <c r="S19" s="198">
        <f t="shared" si="10"/>
        <v>0.18181818181818182</v>
      </c>
      <c r="T19" s="195">
        <f t="shared" si="10"/>
        <v>0.19155844155844157</v>
      </c>
      <c r="U19" s="198">
        <f t="shared" si="10"/>
        <v>0.26948051948051949</v>
      </c>
      <c r="V19" s="195">
        <f t="shared" si="10"/>
        <v>6.8181818181818177E-2</v>
      </c>
      <c r="W19" s="198">
        <f t="shared" si="10"/>
        <v>2.5974025974025976E-2</v>
      </c>
      <c r="X19" s="196">
        <f t="shared" si="10"/>
        <v>1.2987012987012988E-2</v>
      </c>
    </row>
    <row r="20" spans="2:47" s="366" customFormat="1" ht="14.1" customHeight="1" x14ac:dyDescent="0.2">
      <c r="B20" s="465">
        <v>6</v>
      </c>
      <c r="C20" s="312">
        <f>21*'P-suma'!C20</f>
        <v>0</v>
      </c>
      <c r="D20" s="313">
        <f>21*'P-suma'!D20</f>
        <v>588</v>
      </c>
      <c r="E20" s="313">
        <f>21*'P-suma'!E20</f>
        <v>987</v>
      </c>
      <c r="F20" s="314">
        <f>21*'P-suma'!F20</f>
        <v>2772</v>
      </c>
      <c r="G20" s="314">
        <f>21*'P-suma'!G20</f>
        <v>714</v>
      </c>
      <c r="H20" s="313">
        <f>21*'P-suma'!H20</f>
        <v>1134</v>
      </c>
      <c r="I20" s="313">
        <f>21*'P-suma'!I20</f>
        <v>1134</v>
      </c>
      <c r="J20" s="314">
        <f>21*'P-suma'!J20</f>
        <v>1176</v>
      </c>
      <c r="K20" s="314">
        <f>21*'P-suma'!K20</f>
        <v>420</v>
      </c>
      <c r="L20" s="313">
        <f>21*'P-suma'!L20</f>
        <v>378</v>
      </c>
      <c r="M20" s="313">
        <f>21*'P-suma'!M20</f>
        <v>0</v>
      </c>
      <c r="N20" s="314">
        <f>21*'P-suma'!N20</f>
        <v>126</v>
      </c>
      <c r="O20" s="314">
        <f>21*'P-suma'!O20</f>
        <v>0</v>
      </c>
      <c r="P20" s="315">
        <f>21*'P-suma'!P20</f>
        <v>0</v>
      </c>
      <c r="Q20" s="281">
        <f t="shared" si="0"/>
        <v>9429</v>
      </c>
      <c r="R20" s="316">
        <f>21*'P-suma'!R20</f>
        <v>1575</v>
      </c>
      <c r="S20" s="317">
        <f>21*'P-suma'!S20</f>
        <v>3486</v>
      </c>
      <c r="T20" s="318">
        <f>21*'P-suma'!T20</f>
        <v>2268</v>
      </c>
      <c r="U20" s="317">
        <f>21*'P-suma'!U20</f>
        <v>1596</v>
      </c>
      <c r="V20" s="318">
        <f>21*'P-suma'!V20</f>
        <v>378</v>
      </c>
      <c r="W20" s="317">
        <f>21*'P-suma'!W20</f>
        <v>126</v>
      </c>
      <c r="X20" s="319">
        <f>21*'P-suma'!X20</f>
        <v>0</v>
      </c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</row>
    <row r="21" spans="2:47" s="366" customFormat="1" ht="14.1" customHeight="1" x14ac:dyDescent="0.2">
      <c r="B21" s="466"/>
      <c r="C21" s="191">
        <f t="shared" ref="C21:X21" si="11">(C20/$Q20)</f>
        <v>0</v>
      </c>
      <c r="D21" s="197">
        <f t="shared" si="11"/>
        <v>6.2360801781737196E-2</v>
      </c>
      <c r="E21" s="197">
        <f t="shared" si="11"/>
        <v>0.10467706013363029</v>
      </c>
      <c r="F21" s="192">
        <f t="shared" si="11"/>
        <v>0.29398663697104677</v>
      </c>
      <c r="G21" s="192">
        <f t="shared" si="11"/>
        <v>7.5723830734966593E-2</v>
      </c>
      <c r="H21" s="197">
        <f t="shared" si="11"/>
        <v>0.12026726057906459</v>
      </c>
      <c r="I21" s="197">
        <f t="shared" si="11"/>
        <v>0.12026726057906459</v>
      </c>
      <c r="J21" s="192">
        <f t="shared" si="11"/>
        <v>0.12472160356347439</v>
      </c>
      <c r="K21" s="192">
        <f t="shared" si="11"/>
        <v>4.4543429844097995E-2</v>
      </c>
      <c r="L21" s="197">
        <f t="shared" si="11"/>
        <v>4.0089086859688199E-2</v>
      </c>
      <c r="M21" s="197">
        <f t="shared" si="11"/>
        <v>0</v>
      </c>
      <c r="N21" s="192">
        <f t="shared" si="11"/>
        <v>1.3363028953229399E-2</v>
      </c>
      <c r="O21" s="192">
        <f t="shared" si="11"/>
        <v>0</v>
      </c>
      <c r="P21" s="193">
        <f t="shared" si="11"/>
        <v>0</v>
      </c>
      <c r="Q21" s="210">
        <f t="shared" si="11"/>
        <v>1</v>
      </c>
      <c r="R21" s="194">
        <f t="shared" si="11"/>
        <v>0.16703786191536749</v>
      </c>
      <c r="S21" s="198">
        <f t="shared" si="11"/>
        <v>0.36971046770601335</v>
      </c>
      <c r="T21" s="195">
        <f t="shared" si="11"/>
        <v>0.24053452115812918</v>
      </c>
      <c r="U21" s="198">
        <f t="shared" si="11"/>
        <v>0.16926503340757237</v>
      </c>
      <c r="V21" s="195">
        <f t="shared" si="11"/>
        <v>4.0089086859688199E-2</v>
      </c>
      <c r="W21" s="198">
        <f t="shared" si="11"/>
        <v>1.3363028953229399E-2</v>
      </c>
      <c r="X21" s="196">
        <f t="shared" si="11"/>
        <v>0</v>
      </c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</row>
    <row r="22" spans="2:47" s="366" customFormat="1" ht="14.1" customHeight="1" x14ac:dyDescent="0.2">
      <c r="B22" s="465">
        <v>7</v>
      </c>
      <c r="C22" s="312">
        <f>21*'P-suma'!C22</f>
        <v>0</v>
      </c>
      <c r="D22" s="313">
        <f>21*'P-suma'!D22</f>
        <v>630</v>
      </c>
      <c r="E22" s="313">
        <f>21*'P-suma'!E22</f>
        <v>1155</v>
      </c>
      <c r="F22" s="314">
        <f>21*'P-suma'!F22</f>
        <v>588</v>
      </c>
      <c r="G22" s="314">
        <f>21*'P-suma'!G22</f>
        <v>0</v>
      </c>
      <c r="H22" s="313">
        <f>21*'P-suma'!H22</f>
        <v>630</v>
      </c>
      <c r="I22" s="313">
        <f>21*'P-suma'!I22</f>
        <v>1428</v>
      </c>
      <c r="J22" s="314">
        <f>21*'P-suma'!J22</f>
        <v>651</v>
      </c>
      <c r="K22" s="314">
        <f>21*'P-suma'!K22</f>
        <v>399</v>
      </c>
      <c r="L22" s="313">
        <f>21*'P-suma'!L22</f>
        <v>0</v>
      </c>
      <c r="M22" s="313">
        <f>21*'P-suma'!M22</f>
        <v>0</v>
      </c>
      <c r="N22" s="314">
        <f>21*'P-suma'!N22</f>
        <v>0</v>
      </c>
      <c r="O22" s="314">
        <f>21*'P-suma'!O22</f>
        <v>0</v>
      </c>
      <c r="P22" s="315">
        <f>21*'P-suma'!P22</f>
        <v>0</v>
      </c>
      <c r="Q22" s="281">
        <f t="shared" ref="Q22" si="12">SUM(C22:P22)</f>
        <v>5481</v>
      </c>
      <c r="R22" s="316">
        <f>21*'P-suma'!R22</f>
        <v>1785</v>
      </c>
      <c r="S22" s="317">
        <f>21*'P-suma'!S22</f>
        <v>588</v>
      </c>
      <c r="T22" s="318">
        <f>21*'P-suma'!T22</f>
        <v>2058</v>
      </c>
      <c r="U22" s="317">
        <f>21*'P-suma'!U22</f>
        <v>1050</v>
      </c>
      <c r="V22" s="318">
        <f>21*'P-suma'!V22</f>
        <v>0</v>
      </c>
      <c r="W22" s="317">
        <f>21*'P-suma'!W22</f>
        <v>0</v>
      </c>
      <c r="X22" s="319">
        <f>21*'P-suma'!X22</f>
        <v>0</v>
      </c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</row>
    <row r="23" spans="2:47" s="366" customFormat="1" ht="14.1" customHeight="1" x14ac:dyDescent="0.2">
      <c r="B23" s="466"/>
      <c r="C23" s="191">
        <f t="shared" ref="C23:X23" si="13">(C22/$Q22)</f>
        <v>0</v>
      </c>
      <c r="D23" s="197">
        <f t="shared" si="13"/>
        <v>0.11494252873563218</v>
      </c>
      <c r="E23" s="197">
        <f t="shared" si="13"/>
        <v>0.21072796934865901</v>
      </c>
      <c r="F23" s="192">
        <f t="shared" si="13"/>
        <v>0.10727969348659004</v>
      </c>
      <c r="G23" s="192">
        <f t="shared" si="13"/>
        <v>0</v>
      </c>
      <c r="H23" s="197">
        <f t="shared" si="13"/>
        <v>0.11494252873563218</v>
      </c>
      <c r="I23" s="197">
        <f t="shared" si="13"/>
        <v>0.26053639846743293</v>
      </c>
      <c r="J23" s="192">
        <f t="shared" si="13"/>
        <v>0.11877394636015326</v>
      </c>
      <c r="K23" s="192">
        <f t="shared" si="13"/>
        <v>7.2796934865900387E-2</v>
      </c>
      <c r="L23" s="197">
        <f t="shared" si="13"/>
        <v>0</v>
      </c>
      <c r="M23" s="197">
        <f t="shared" si="13"/>
        <v>0</v>
      </c>
      <c r="N23" s="192">
        <f t="shared" si="13"/>
        <v>0</v>
      </c>
      <c r="O23" s="192">
        <f t="shared" si="13"/>
        <v>0</v>
      </c>
      <c r="P23" s="193">
        <f t="shared" si="13"/>
        <v>0</v>
      </c>
      <c r="Q23" s="210">
        <f t="shared" si="13"/>
        <v>1</v>
      </c>
      <c r="R23" s="194">
        <f t="shared" si="13"/>
        <v>0.32567049808429116</v>
      </c>
      <c r="S23" s="198">
        <f t="shared" si="13"/>
        <v>0.10727969348659004</v>
      </c>
      <c r="T23" s="195">
        <f t="shared" si="13"/>
        <v>0.37547892720306514</v>
      </c>
      <c r="U23" s="198">
        <f t="shared" si="13"/>
        <v>0.19157088122605365</v>
      </c>
      <c r="V23" s="195">
        <f t="shared" si="13"/>
        <v>0</v>
      </c>
      <c r="W23" s="198">
        <f t="shared" si="13"/>
        <v>0</v>
      </c>
      <c r="X23" s="196">
        <f t="shared" si="13"/>
        <v>0</v>
      </c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</row>
    <row r="24" spans="2:47" ht="14.1" customHeight="1" x14ac:dyDescent="0.2">
      <c r="B24" s="465">
        <v>9</v>
      </c>
      <c r="C24" s="312">
        <f>21*'P-suma'!C24</f>
        <v>0</v>
      </c>
      <c r="D24" s="313">
        <f>21*'P-suma'!D24</f>
        <v>483</v>
      </c>
      <c r="E24" s="313">
        <f>21*'P-suma'!E24</f>
        <v>2058</v>
      </c>
      <c r="F24" s="314">
        <f>21*'P-suma'!F24</f>
        <v>630</v>
      </c>
      <c r="G24" s="314">
        <f>21*'P-suma'!G24</f>
        <v>1743</v>
      </c>
      <c r="H24" s="313">
        <f>21*'P-suma'!H24</f>
        <v>1407</v>
      </c>
      <c r="I24" s="313">
        <f>21*'P-suma'!I24</f>
        <v>2205</v>
      </c>
      <c r="J24" s="314">
        <f>21*'P-suma'!J24</f>
        <v>1932</v>
      </c>
      <c r="K24" s="314">
        <f>21*'P-suma'!K24</f>
        <v>2100</v>
      </c>
      <c r="L24" s="313">
        <f>21*'P-suma'!L24</f>
        <v>735</v>
      </c>
      <c r="M24" s="313">
        <f>21*'P-suma'!M24</f>
        <v>273</v>
      </c>
      <c r="N24" s="314">
        <f>21*'P-suma'!N24</f>
        <v>126</v>
      </c>
      <c r="O24" s="314">
        <f>21*'P-suma'!O24</f>
        <v>0</v>
      </c>
      <c r="P24" s="315">
        <f>21*'P-suma'!P24</f>
        <v>0</v>
      </c>
      <c r="Q24" s="281">
        <f t="shared" ref="Q24" si="14">SUM(C24:P24)</f>
        <v>13692</v>
      </c>
      <c r="R24" s="316">
        <f>21*'P-suma'!R24</f>
        <v>2541</v>
      </c>
      <c r="S24" s="317">
        <f>21*'P-suma'!S24</f>
        <v>2373</v>
      </c>
      <c r="T24" s="318">
        <f>21*'P-suma'!T24</f>
        <v>3612</v>
      </c>
      <c r="U24" s="317">
        <f>21*'P-suma'!U24</f>
        <v>4032</v>
      </c>
      <c r="V24" s="318">
        <f>21*'P-suma'!V24</f>
        <v>1008</v>
      </c>
      <c r="W24" s="317">
        <f>21*'P-suma'!W24</f>
        <v>126</v>
      </c>
      <c r="X24" s="319">
        <f>21*'P-suma'!X24</f>
        <v>0</v>
      </c>
    </row>
    <row r="25" spans="2:47" ht="14.1" customHeight="1" x14ac:dyDescent="0.2">
      <c r="B25" s="466"/>
      <c r="C25" s="191">
        <f t="shared" ref="C25:P27" si="15">(C24/$Q24)</f>
        <v>0</v>
      </c>
      <c r="D25" s="197">
        <f t="shared" si="15"/>
        <v>3.5276073619631899E-2</v>
      </c>
      <c r="E25" s="197">
        <f t="shared" si="15"/>
        <v>0.15030674846625766</v>
      </c>
      <c r="F25" s="192">
        <f t="shared" si="15"/>
        <v>4.6012269938650305E-2</v>
      </c>
      <c r="G25" s="192">
        <f t="shared" si="15"/>
        <v>0.1273006134969325</v>
      </c>
      <c r="H25" s="197">
        <f t="shared" si="15"/>
        <v>0.10276073619631902</v>
      </c>
      <c r="I25" s="197">
        <f t="shared" si="15"/>
        <v>0.16104294478527606</v>
      </c>
      <c r="J25" s="192">
        <f t="shared" si="15"/>
        <v>0.1411042944785276</v>
      </c>
      <c r="K25" s="192">
        <f t="shared" si="15"/>
        <v>0.15337423312883436</v>
      </c>
      <c r="L25" s="197">
        <f t="shared" si="15"/>
        <v>5.3680981595092027E-2</v>
      </c>
      <c r="M25" s="197">
        <f t="shared" si="15"/>
        <v>1.9938650306748466E-2</v>
      </c>
      <c r="N25" s="192">
        <f t="shared" si="15"/>
        <v>9.202453987730062E-3</v>
      </c>
      <c r="O25" s="192">
        <f t="shared" si="15"/>
        <v>0</v>
      </c>
      <c r="P25" s="193">
        <f t="shared" si="15"/>
        <v>0</v>
      </c>
      <c r="Q25" s="210">
        <f t="shared" si="0"/>
        <v>0.99999999999999989</v>
      </c>
      <c r="R25" s="194">
        <f t="shared" ref="R25:X27" si="16">(R24/$Q24)</f>
        <v>0.18558282208588958</v>
      </c>
      <c r="S25" s="198">
        <f t="shared" si="16"/>
        <v>0.17331288343558282</v>
      </c>
      <c r="T25" s="195">
        <f t="shared" si="16"/>
        <v>0.26380368098159507</v>
      </c>
      <c r="U25" s="198">
        <f t="shared" si="16"/>
        <v>0.29447852760736198</v>
      </c>
      <c r="V25" s="195">
        <f t="shared" si="16"/>
        <v>7.3619631901840496E-2</v>
      </c>
      <c r="W25" s="198">
        <f t="shared" si="16"/>
        <v>9.202453987730062E-3</v>
      </c>
      <c r="X25" s="196">
        <f t="shared" si="16"/>
        <v>0</v>
      </c>
    </row>
    <row r="26" spans="2:47" s="366" customFormat="1" ht="14.1" customHeight="1" x14ac:dyDescent="0.2">
      <c r="B26" s="465">
        <v>11</v>
      </c>
      <c r="C26" s="312">
        <f>21*'P-suma'!C26</f>
        <v>0</v>
      </c>
      <c r="D26" s="313">
        <f>21*'P-suma'!D26</f>
        <v>1785</v>
      </c>
      <c r="E26" s="313">
        <f>21*'P-suma'!E26</f>
        <v>1281</v>
      </c>
      <c r="F26" s="314">
        <f>21*'P-suma'!F26</f>
        <v>609</v>
      </c>
      <c r="G26" s="314">
        <f>21*'P-suma'!G26</f>
        <v>2163</v>
      </c>
      <c r="H26" s="313">
        <f>21*'P-suma'!H26</f>
        <v>1827</v>
      </c>
      <c r="I26" s="313">
        <f>21*'P-suma'!I26</f>
        <v>1323</v>
      </c>
      <c r="J26" s="314">
        <f>21*'P-suma'!J26</f>
        <v>1974</v>
      </c>
      <c r="K26" s="314">
        <f>21*'P-suma'!K26</f>
        <v>1092</v>
      </c>
      <c r="L26" s="313">
        <f>21*'P-suma'!L26</f>
        <v>0</v>
      </c>
      <c r="M26" s="313">
        <f>21*'P-suma'!M26</f>
        <v>714</v>
      </c>
      <c r="N26" s="314">
        <f>21*'P-suma'!N26</f>
        <v>0</v>
      </c>
      <c r="O26" s="314">
        <f>21*'P-suma'!O26</f>
        <v>0</v>
      </c>
      <c r="P26" s="315">
        <f>21*'P-suma'!P26</f>
        <v>0</v>
      </c>
      <c r="Q26" s="281">
        <f t="shared" si="0"/>
        <v>12768</v>
      </c>
      <c r="R26" s="316">
        <f>21*'P-suma'!R26</f>
        <v>3066</v>
      </c>
      <c r="S26" s="317">
        <f>21*'P-suma'!S26</f>
        <v>2772</v>
      </c>
      <c r="T26" s="318">
        <f>21*'P-suma'!T26</f>
        <v>3150</v>
      </c>
      <c r="U26" s="317">
        <f>21*'P-suma'!U26</f>
        <v>3066</v>
      </c>
      <c r="V26" s="318">
        <f>21*'P-suma'!V26</f>
        <v>714</v>
      </c>
      <c r="W26" s="317">
        <f>21*'P-suma'!W26</f>
        <v>0</v>
      </c>
      <c r="X26" s="319">
        <f>21*'P-suma'!X26</f>
        <v>0</v>
      </c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</row>
    <row r="27" spans="2:47" s="366" customFormat="1" ht="14.1" customHeight="1" x14ac:dyDescent="0.2">
      <c r="B27" s="466"/>
      <c r="C27" s="191">
        <f t="shared" si="15"/>
        <v>0</v>
      </c>
      <c r="D27" s="197">
        <f t="shared" si="15"/>
        <v>0.13980263157894737</v>
      </c>
      <c r="E27" s="197">
        <f t="shared" si="15"/>
        <v>0.10032894736842106</v>
      </c>
      <c r="F27" s="192">
        <f t="shared" si="15"/>
        <v>4.7697368421052634E-2</v>
      </c>
      <c r="G27" s="192">
        <f t="shared" si="15"/>
        <v>0.16940789473684212</v>
      </c>
      <c r="H27" s="197">
        <f t="shared" si="15"/>
        <v>0.14309210526315788</v>
      </c>
      <c r="I27" s="197">
        <f t="shared" si="15"/>
        <v>0.10361842105263158</v>
      </c>
      <c r="J27" s="192">
        <f t="shared" si="15"/>
        <v>0.15460526315789475</v>
      </c>
      <c r="K27" s="192">
        <f t="shared" si="15"/>
        <v>8.5526315789473686E-2</v>
      </c>
      <c r="L27" s="197">
        <f t="shared" si="15"/>
        <v>0</v>
      </c>
      <c r="M27" s="197">
        <f t="shared" si="15"/>
        <v>5.5921052631578948E-2</v>
      </c>
      <c r="N27" s="192">
        <f t="shared" si="15"/>
        <v>0</v>
      </c>
      <c r="O27" s="192">
        <f t="shared" si="15"/>
        <v>0</v>
      </c>
      <c r="P27" s="193">
        <f t="shared" si="15"/>
        <v>0</v>
      </c>
      <c r="Q27" s="210">
        <f t="shared" ref="Q27" si="17">SUM(C27:P27)</f>
        <v>1</v>
      </c>
      <c r="R27" s="194">
        <f t="shared" si="16"/>
        <v>0.24013157894736842</v>
      </c>
      <c r="S27" s="198">
        <f t="shared" si="16"/>
        <v>0.21710526315789475</v>
      </c>
      <c r="T27" s="195">
        <f t="shared" si="16"/>
        <v>0.24671052631578946</v>
      </c>
      <c r="U27" s="198">
        <f t="shared" si="16"/>
        <v>0.24013157894736842</v>
      </c>
      <c r="V27" s="195">
        <f t="shared" si="16"/>
        <v>5.5921052631578948E-2</v>
      </c>
      <c r="W27" s="198">
        <f t="shared" si="16"/>
        <v>0</v>
      </c>
      <c r="X27" s="196">
        <f t="shared" si="16"/>
        <v>0</v>
      </c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</row>
    <row r="28" spans="2:47" ht="14.1" customHeight="1" x14ac:dyDescent="0.2">
      <c r="B28" s="465">
        <v>12</v>
      </c>
      <c r="C28" s="312">
        <f>4*'S-suma'!C14+5*'N-suma'!C14</f>
        <v>0</v>
      </c>
      <c r="D28" s="313">
        <f>4*'S-suma'!D14+5*'N-suma'!D14</f>
        <v>75</v>
      </c>
      <c r="E28" s="313">
        <f>4*'S-suma'!E14+5*'N-suma'!E14</f>
        <v>169</v>
      </c>
      <c r="F28" s="314">
        <f>4*'S-suma'!F14+5*'N-suma'!F14</f>
        <v>284</v>
      </c>
      <c r="G28" s="314">
        <f>4*'S-suma'!G14+5*'N-suma'!G14</f>
        <v>677</v>
      </c>
      <c r="H28" s="313">
        <f>4*'S-suma'!H14+5*'N-suma'!H14</f>
        <v>672</v>
      </c>
      <c r="I28" s="313">
        <f>4*'S-suma'!I14+5*'N-suma'!I14</f>
        <v>341</v>
      </c>
      <c r="J28" s="314">
        <f>4*'S-suma'!J14+5*'N-suma'!J14</f>
        <v>305</v>
      </c>
      <c r="K28" s="314">
        <f>4*'S-suma'!K14+5*'N-suma'!K14</f>
        <v>332</v>
      </c>
      <c r="L28" s="313">
        <f>4*'S-suma'!L14+5*'N-suma'!L14</f>
        <v>284</v>
      </c>
      <c r="M28" s="313">
        <f>4*'S-suma'!M14+5*'N-suma'!M14</f>
        <v>185</v>
      </c>
      <c r="N28" s="314">
        <f>4*'S-suma'!N14+5*'N-suma'!N14</f>
        <v>66</v>
      </c>
      <c r="O28" s="314">
        <f>4*'S-suma'!O14+5*'N-suma'!O14</f>
        <v>0</v>
      </c>
      <c r="P28" s="315">
        <f>4*'S-suma'!P14+5*'N-suma'!P14</f>
        <v>0</v>
      </c>
      <c r="Q28" s="281">
        <f>4*'S-suma'!Q14+5*'N-suma'!Q14</f>
        <v>3390</v>
      </c>
      <c r="R28" s="316">
        <f>4*'S-suma'!R14+5*'N-suma'!R14</f>
        <v>244</v>
      </c>
      <c r="S28" s="317">
        <f>4*'S-suma'!S14+5*'N-suma'!S14</f>
        <v>961</v>
      </c>
      <c r="T28" s="318">
        <f>4*'S-suma'!T14+5*'N-suma'!T14</f>
        <v>1013</v>
      </c>
      <c r="U28" s="317">
        <f>4*'S-suma'!U14+5*'N-suma'!U14</f>
        <v>637</v>
      </c>
      <c r="V28" s="318">
        <f>4*'S-suma'!V14+5*'N-suma'!V14</f>
        <v>469</v>
      </c>
      <c r="W28" s="317">
        <f>4*'S-suma'!W14+5*'N-suma'!W14</f>
        <v>66</v>
      </c>
      <c r="X28" s="319">
        <f>4*'S-suma'!X14+5*'N-suma'!X14</f>
        <v>0</v>
      </c>
    </row>
    <row r="29" spans="2:47" ht="14.1" customHeight="1" thickBot="1" x14ac:dyDescent="0.25">
      <c r="B29" s="466"/>
      <c r="C29" s="191">
        <f t="shared" ref="C29:P29" si="18">(C28/$Q28)</f>
        <v>0</v>
      </c>
      <c r="D29" s="197">
        <f t="shared" si="18"/>
        <v>2.2123893805309734E-2</v>
      </c>
      <c r="E29" s="197">
        <f t="shared" si="18"/>
        <v>4.9852507374631268E-2</v>
      </c>
      <c r="F29" s="192">
        <f t="shared" si="18"/>
        <v>8.3775811209439527E-2</v>
      </c>
      <c r="G29" s="192">
        <f t="shared" si="18"/>
        <v>0.19970501474926253</v>
      </c>
      <c r="H29" s="197">
        <f t="shared" si="18"/>
        <v>0.19823008849557522</v>
      </c>
      <c r="I29" s="197">
        <f t="shared" si="18"/>
        <v>0.10058997050147493</v>
      </c>
      <c r="J29" s="192">
        <f t="shared" si="18"/>
        <v>8.9970501474926259E-2</v>
      </c>
      <c r="K29" s="192">
        <f t="shared" si="18"/>
        <v>9.7935103244837757E-2</v>
      </c>
      <c r="L29" s="197">
        <f t="shared" si="18"/>
        <v>8.3775811209439527E-2</v>
      </c>
      <c r="M29" s="197">
        <f t="shared" si="18"/>
        <v>5.4572271386430678E-2</v>
      </c>
      <c r="N29" s="192">
        <f t="shared" si="18"/>
        <v>1.9469026548672566E-2</v>
      </c>
      <c r="O29" s="192">
        <f t="shared" si="18"/>
        <v>0</v>
      </c>
      <c r="P29" s="193">
        <f t="shared" si="18"/>
        <v>0</v>
      </c>
      <c r="Q29" s="210">
        <f t="shared" si="0"/>
        <v>1</v>
      </c>
      <c r="R29" s="194">
        <f t="shared" ref="R29:X29" si="19">(R28/$Q28)</f>
        <v>7.1976401179941002E-2</v>
      </c>
      <c r="S29" s="198">
        <f t="shared" si="19"/>
        <v>0.28348082595870205</v>
      </c>
      <c r="T29" s="195">
        <f t="shared" si="19"/>
        <v>0.29882005899705016</v>
      </c>
      <c r="U29" s="198">
        <f t="shared" si="19"/>
        <v>0.187905604719764</v>
      </c>
      <c r="V29" s="195">
        <f t="shared" si="19"/>
        <v>0.1383480825958702</v>
      </c>
      <c r="W29" s="198">
        <f t="shared" si="19"/>
        <v>1.9469026548672566E-2</v>
      </c>
      <c r="X29" s="196">
        <f t="shared" si="19"/>
        <v>0</v>
      </c>
    </row>
    <row r="30" spans="2:47" ht="14.1" customHeight="1" x14ac:dyDescent="0.2">
      <c r="B30" s="470" t="s">
        <v>69</v>
      </c>
      <c r="C30" s="304">
        <f>C10+C12+C14+C16+C18+C20+C22+C24+C26+C28</f>
        <v>378</v>
      </c>
      <c r="D30" s="305">
        <f t="shared" ref="D30:X30" si="20">D10+D12+D14+D16+D18+D20+D22+D24+D26+D28</f>
        <v>7766</v>
      </c>
      <c r="E30" s="305">
        <f t="shared" si="20"/>
        <v>12632</v>
      </c>
      <c r="F30" s="305">
        <f t="shared" si="20"/>
        <v>11906</v>
      </c>
      <c r="G30" s="305">
        <f t="shared" si="20"/>
        <v>12756</v>
      </c>
      <c r="H30" s="305">
        <f t="shared" si="20"/>
        <v>11249</v>
      </c>
      <c r="I30" s="305">
        <f t="shared" si="20"/>
        <v>12418</v>
      </c>
      <c r="J30" s="305">
        <f t="shared" si="20"/>
        <v>16325</v>
      </c>
      <c r="K30" s="305">
        <f t="shared" si="20"/>
        <v>9678</v>
      </c>
      <c r="L30" s="305">
        <f t="shared" si="20"/>
        <v>4416</v>
      </c>
      <c r="M30" s="305">
        <f t="shared" si="20"/>
        <v>3093</v>
      </c>
      <c r="N30" s="305">
        <f t="shared" si="20"/>
        <v>1101</v>
      </c>
      <c r="O30" s="305">
        <f t="shared" si="20"/>
        <v>406</v>
      </c>
      <c r="P30" s="445">
        <f t="shared" si="20"/>
        <v>0</v>
      </c>
      <c r="Q30" s="306">
        <f t="shared" si="20"/>
        <v>104124</v>
      </c>
      <c r="R30" s="307">
        <f t="shared" si="20"/>
        <v>20398</v>
      </c>
      <c r="S30" s="308">
        <f t="shared" si="20"/>
        <v>24662</v>
      </c>
      <c r="T30" s="308">
        <f t="shared" si="20"/>
        <v>23667</v>
      </c>
      <c r="U30" s="308">
        <f t="shared" si="20"/>
        <v>26003</v>
      </c>
      <c r="V30" s="308">
        <f t="shared" si="20"/>
        <v>7509</v>
      </c>
      <c r="W30" s="308">
        <f t="shared" si="20"/>
        <v>1507</v>
      </c>
      <c r="X30" s="309">
        <f t="shared" si="20"/>
        <v>378</v>
      </c>
    </row>
    <row r="31" spans="2:47" ht="14.1" customHeight="1" thickBot="1" x14ac:dyDescent="0.25">
      <c r="B31" s="471"/>
      <c r="C31" s="184">
        <f t="shared" ref="C31:P31" si="21">(C30/$Q30)</f>
        <v>3.6302869655410858E-3</v>
      </c>
      <c r="D31" s="185">
        <f t="shared" si="21"/>
        <v>7.4584149667703895E-2</v>
      </c>
      <c r="E31" s="185">
        <f t="shared" si="21"/>
        <v>0.12131689139871692</v>
      </c>
      <c r="F31" s="185">
        <f t="shared" si="21"/>
        <v>0.11434443548077293</v>
      </c>
      <c r="G31" s="185">
        <f t="shared" si="21"/>
        <v>0.12250777918635473</v>
      </c>
      <c r="H31" s="185">
        <f t="shared" si="21"/>
        <v>0.10803465099304675</v>
      </c>
      <c r="I31" s="185">
        <f t="shared" si="21"/>
        <v>0.11926164957166456</v>
      </c>
      <c r="J31" s="185">
        <f t="shared" si="21"/>
        <v>0.15678421881602705</v>
      </c>
      <c r="K31" s="185">
        <f t="shared" si="21"/>
        <v>9.2946871038377316E-2</v>
      </c>
      <c r="L31" s="185">
        <f t="shared" si="21"/>
        <v>4.24109715339403E-2</v>
      </c>
      <c r="M31" s="185">
        <f t="shared" si="21"/>
        <v>2.9704967154546503E-2</v>
      </c>
      <c r="N31" s="185">
        <f t="shared" si="21"/>
        <v>1.0573931082171258E-2</v>
      </c>
      <c r="O31" s="185">
        <f t="shared" si="21"/>
        <v>3.8991971111367214E-3</v>
      </c>
      <c r="P31" s="186">
        <f t="shared" si="21"/>
        <v>0</v>
      </c>
      <c r="Q31" s="187">
        <f>SUM(C31:P31)</f>
        <v>1</v>
      </c>
      <c r="R31" s="188">
        <f t="shared" ref="R31:X31" si="22">(R30/$Q30)</f>
        <v>0.19590104106642081</v>
      </c>
      <c r="S31" s="189">
        <f t="shared" si="22"/>
        <v>0.23685221466712766</v>
      </c>
      <c r="T31" s="189">
        <f t="shared" si="22"/>
        <v>0.22729630056471131</v>
      </c>
      <c r="U31" s="189">
        <f t="shared" si="22"/>
        <v>0.24973108985440437</v>
      </c>
      <c r="V31" s="189">
        <f t="shared" si="22"/>
        <v>7.21159386884868E-2</v>
      </c>
      <c r="W31" s="189">
        <f t="shared" si="22"/>
        <v>1.4473128193307979E-2</v>
      </c>
      <c r="X31" s="190">
        <f t="shared" si="22"/>
        <v>3.6302869655410858E-3</v>
      </c>
    </row>
    <row r="32" spans="2:47" ht="13.7" customHeight="1" x14ac:dyDescent="0.2"/>
    <row r="33" spans="17:17" ht="13.7" customHeight="1" x14ac:dyDescent="0.2">
      <c r="Q33" s="409"/>
    </row>
    <row r="34" spans="17:17" ht="13.7" customHeight="1" x14ac:dyDescent="0.2">
      <c r="Q34" s="409"/>
    </row>
    <row r="35" spans="17:17" ht="13.7" customHeight="1" x14ac:dyDescent="0.2">
      <c r="Q35" s="409"/>
    </row>
    <row r="36" spans="17:17" ht="13.7" customHeight="1" x14ac:dyDescent="0.2">
      <c r="Q36" s="409"/>
    </row>
    <row r="37" spans="17:17" ht="13.7" customHeight="1" x14ac:dyDescent="0.2"/>
    <row r="38" spans="17:17" ht="13.7" customHeight="1" x14ac:dyDescent="0.2"/>
    <row r="39" spans="17:17" ht="13.7" customHeight="1" x14ac:dyDescent="0.2"/>
  </sheetData>
  <mergeCells count="13">
    <mergeCell ref="Q5:Q9"/>
    <mergeCell ref="B10:B11"/>
    <mergeCell ref="B18:B19"/>
    <mergeCell ref="B5:B9"/>
    <mergeCell ref="B12:B13"/>
    <mergeCell ref="B30:B31"/>
    <mergeCell ref="B14:B15"/>
    <mergeCell ref="B24:B25"/>
    <mergeCell ref="B28:B29"/>
    <mergeCell ref="B16:B17"/>
    <mergeCell ref="B20:B21"/>
    <mergeCell ref="B22:B23"/>
    <mergeCell ref="B26:B27"/>
  </mergeCells>
  <phoneticPr fontId="14" type="noConversion"/>
  <printOptions horizontalCentered="1"/>
  <pageMargins left="0.31496062992125984" right="0.31496062992125984" top="0.39370078740157483" bottom="0.19685039370078741" header="0.51181102362204722" footer="0.51181102362204722"/>
  <pageSetup paperSize="9" scale="86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1">
    <tabColor rgb="FF008000"/>
  </sheetPr>
  <dimension ref="A1:CO315"/>
  <sheetViews>
    <sheetView topLeftCell="B2" workbookViewId="0">
      <pane xSplit="1" ySplit="7" topLeftCell="C9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9.140625" style="1"/>
    <col min="2" max="3" width="6.7109375" style="1" customWidth="1"/>
    <col min="4" max="4" width="18.7109375" style="1" customWidth="1"/>
    <col min="5" max="6" width="7.7109375" style="1" customWidth="1"/>
    <col min="7" max="8" width="5.7109375" style="1" customWidth="1"/>
    <col min="9" max="9" width="15.7109375" style="1" customWidth="1"/>
    <col min="10" max="10" width="5.7109375" style="1" customWidth="1"/>
    <col min="11" max="12" width="6.7109375" style="1" customWidth="1"/>
    <col min="13" max="13" width="18.7109375" style="1" customWidth="1"/>
    <col min="14" max="15" width="7.7109375" style="1" customWidth="1"/>
    <col min="16" max="17" width="5.7109375" style="1" customWidth="1"/>
    <col min="18" max="18" width="15.7109375" style="1" customWidth="1"/>
    <col min="19" max="19" width="5.7109375" style="1" customWidth="1"/>
    <col min="20" max="20" width="6.7109375" style="1" customWidth="1"/>
    <col min="21" max="21" width="5.7109375" style="1" customWidth="1"/>
    <col min="22" max="23" width="9.140625" style="1"/>
    <col min="24" max="37" width="7.28515625" style="1" customWidth="1"/>
    <col min="38" max="38" width="1.7109375" style="1" customWidth="1"/>
    <col min="39" max="45" width="7.28515625" style="1" customWidth="1"/>
    <col min="46" max="47" width="9.140625" style="1"/>
    <col min="48" max="61" width="7.28515625" style="1" customWidth="1"/>
    <col min="62" max="62" width="1.7109375" style="1" customWidth="1"/>
    <col min="63" max="69" width="7.28515625" style="1" customWidth="1"/>
    <col min="70" max="70" width="9.140625" style="1"/>
    <col min="71" max="72" width="7.28515625" style="1" customWidth="1"/>
    <col min="73" max="73" width="9.140625" style="1"/>
    <col min="74" max="75" width="7.28515625" style="1" customWidth="1"/>
    <col min="76" max="76" width="9.140625" style="1"/>
    <col min="77" max="78" width="7.28515625" style="1" customWidth="1"/>
    <col min="79" max="79" width="9.140625" style="1"/>
    <col min="80" max="81" width="7.28515625" style="1" customWidth="1"/>
    <col min="82" max="82" width="9.140625" style="1"/>
    <col min="83" max="84" width="7.28515625" style="1" customWidth="1"/>
    <col min="85" max="85" width="9.140625" style="1"/>
    <col min="86" max="87" width="7.28515625" style="1" customWidth="1"/>
    <col min="88" max="88" width="9.140625" style="1"/>
    <col min="89" max="90" width="7.28515625" style="1" customWidth="1"/>
    <col min="91" max="91" width="9.140625" style="1"/>
    <col min="92" max="93" width="7.28515625" style="1" customWidth="1"/>
    <col min="94" max="16384" width="9.140625" style="1"/>
  </cols>
  <sheetData>
    <row r="1" spans="1:93" x14ac:dyDescent="0.2">
      <c r="AK1" s="2">
        <v>26</v>
      </c>
    </row>
    <row r="2" spans="1:93" x14ac:dyDescent="0.2">
      <c r="A2" s="1">
        <f>'1-P'!A2+1</f>
        <v>2</v>
      </c>
      <c r="U2" s="3" t="str">
        <f>(MID("TABELA",1,6))&amp;" "&amp;(A2)</f>
        <v>TABELA 2</v>
      </c>
      <c r="AS2" s="3"/>
      <c r="BQ2" s="3"/>
    </row>
    <row r="3" spans="1:93" ht="20.25" thickBot="1" x14ac:dyDescent="0.3">
      <c r="B3" s="410" t="s">
        <v>91</v>
      </c>
      <c r="C3" s="215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  <c r="S3" s="5"/>
      <c r="T3" s="4"/>
      <c r="U3" s="4"/>
      <c r="X3" s="135" t="s">
        <v>0</v>
      </c>
      <c r="Y3" s="6"/>
      <c r="Z3" s="7"/>
      <c r="AA3" s="7"/>
      <c r="AB3" s="7"/>
      <c r="AC3" s="7"/>
      <c r="AD3" s="7"/>
      <c r="AE3" s="8"/>
      <c r="AF3" s="7"/>
      <c r="AG3" s="7"/>
      <c r="AH3" s="7"/>
      <c r="AI3" s="7"/>
      <c r="AJ3" s="9"/>
      <c r="AK3" s="10"/>
      <c r="AL3" s="9"/>
      <c r="AM3" s="139">
        <f>IF(G4&gt;0,E4&amp;", "&amp;F4&amp;", "&amp;G4,IF(F4&gt;0,E4&amp;", "&amp;F4,E4))</f>
        <v>1</v>
      </c>
      <c r="AN3" s="136"/>
      <c r="AO3" s="137"/>
      <c r="AP3" s="137"/>
      <c r="AQ3" s="137"/>
      <c r="AR3" s="137"/>
      <c r="AS3" s="138" t="str">
        <f>T($K4)</f>
        <v xml:space="preserve"> Rozkład: sobotni</v>
      </c>
      <c r="AV3" s="135" t="s">
        <v>31</v>
      </c>
      <c r="AW3" s="6"/>
      <c r="AX3" s="7"/>
      <c r="AY3" s="7"/>
      <c r="AZ3" s="7"/>
      <c r="BA3" s="7"/>
      <c r="BB3" s="7"/>
      <c r="BC3" s="8"/>
      <c r="BD3" s="7"/>
      <c r="BE3" s="7"/>
      <c r="BF3" s="7"/>
      <c r="BG3" s="7"/>
      <c r="BH3" s="9"/>
      <c r="BI3" s="10"/>
      <c r="BJ3" s="9"/>
      <c r="BK3" s="139">
        <f>IF(G4&gt;0,E4&amp;", "&amp;F4&amp;", "&amp;G4,IF(F4&gt;0,E4&amp;", "&amp;F4,E4))</f>
        <v>1</v>
      </c>
      <c r="BL3" s="136"/>
      <c r="BM3" s="137"/>
      <c r="BN3" s="137"/>
      <c r="BO3" s="137"/>
      <c r="BP3" s="137"/>
      <c r="BQ3" s="138" t="str">
        <f>T($K4)</f>
        <v xml:space="preserve"> Rozkład: sobotni</v>
      </c>
    </row>
    <row r="4" spans="1:93" ht="18.75" thickBot="1" x14ac:dyDescent="0.25">
      <c r="B4" s="140" t="s">
        <v>28</v>
      </c>
      <c r="C4" s="239"/>
      <c r="D4" s="141"/>
      <c r="E4" s="154">
        <v>1</v>
      </c>
      <c r="F4" s="141"/>
      <c r="G4" s="141"/>
      <c r="H4" s="141"/>
      <c r="I4" s="141"/>
      <c r="J4" s="142"/>
      <c r="K4" s="143" t="s">
        <v>24</v>
      </c>
      <c r="L4" s="240"/>
      <c r="M4" s="141"/>
      <c r="N4" s="141"/>
      <c r="O4" s="141"/>
      <c r="P4" s="141"/>
      <c r="Q4" s="141"/>
      <c r="R4" s="141"/>
      <c r="S4" s="141"/>
      <c r="T4" s="141"/>
      <c r="U4" s="144"/>
      <c r="X4" s="16" t="s">
        <v>2</v>
      </c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8"/>
      <c r="AM4" s="19" t="s">
        <v>27</v>
      </c>
      <c r="AN4" s="20"/>
      <c r="AO4" s="20"/>
      <c r="AP4" s="20"/>
      <c r="AQ4" s="20"/>
      <c r="AR4" s="20"/>
      <c r="AS4" s="21"/>
      <c r="AV4" s="155" t="s">
        <v>2</v>
      </c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7"/>
      <c r="BK4" s="158" t="s">
        <v>27</v>
      </c>
      <c r="BL4" s="159"/>
      <c r="BM4" s="159"/>
      <c r="BN4" s="159"/>
      <c r="BO4" s="159"/>
      <c r="BP4" s="159"/>
      <c r="BQ4" s="160"/>
    </row>
    <row r="5" spans="1:93" x14ac:dyDescent="0.2">
      <c r="B5" s="22" t="s">
        <v>148</v>
      </c>
      <c r="C5" s="23"/>
      <c r="D5" s="23"/>
      <c r="E5" s="23"/>
      <c r="F5" s="23"/>
      <c r="G5" s="23"/>
      <c r="H5" s="23"/>
      <c r="I5" s="23"/>
      <c r="J5" s="23"/>
      <c r="K5" s="24" t="s">
        <v>149</v>
      </c>
      <c r="L5" s="23"/>
      <c r="M5" s="23"/>
      <c r="N5" s="23"/>
      <c r="O5" s="23"/>
      <c r="P5" s="23"/>
      <c r="Q5" s="23"/>
      <c r="R5" s="23"/>
      <c r="S5" s="25"/>
      <c r="T5" s="145" t="s">
        <v>3</v>
      </c>
      <c r="U5" s="146"/>
      <c r="X5" s="26" t="s">
        <v>4</v>
      </c>
      <c r="Y5" s="27" t="s">
        <v>4</v>
      </c>
      <c r="Z5" s="27" t="s">
        <v>4</v>
      </c>
      <c r="AA5" s="28" t="s">
        <v>4</v>
      </c>
      <c r="AB5" s="28" t="s">
        <v>4</v>
      </c>
      <c r="AC5" s="27" t="s">
        <v>4</v>
      </c>
      <c r="AD5" s="27" t="s">
        <v>4</v>
      </c>
      <c r="AE5" s="28" t="s">
        <v>4</v>
      </c>
      <c r="AF5" s="28" t="s">
        <v>4</v>
      </c>
      <c r="AG5" s="27" t="s">
        <v>4</v>
      </c>
      <c r="AH5" s="27" t="s">
        <v>4</v>
      </c>
      <c r="AI5" s="28" t="s">
        <v>4</v>
      </c>
      <c r="AJ5" s="28" t="s">
        <v>4</v>
      </c>
      <c r="AK5" s="29" t="s">
        <v>4</v>
      </c>
      <c r="AM5" s="30" t="s">
        <v>4</v>
      </c>
      <c r="AN5" s="31" t="s">
        <v>4</v>
      </c>
      <c r="AO5" s="32" t="s">
        <v>4</v>
      </c>
      <c r="AP5" s="31" t="s">
        <v>4</v>
      </c>
      <c r="AQ5" s="32" t="s">
        <v>4</v>
      </c>
      <c r="AR5" s="31" t="s">
        <v>4</v>
      </c>
      <c r="AS5" s="33" t="s">
        <v>4</v>
      </c>
      <c r="AV5" s="26" t="s">
        <v>4</v>
      </c>
      <c r="AW5" s="27" t="s">
        <v>4</v>
      </c>
      <c r="AX5" s="27" t="s">
        <v>4</v>
      </c>
      <c r="AY5" s="28" t="s">
        <v>4</v>
      </c>
      <c r="AZ5" s="28" t="s">
        <v>4</v>
      </c>
      <c r="BA5" s="27" t="s">
        <v>4</v>
      </c>
      <c r="BB5" s="27" t="s">
        <v>4</v>
      </c>
      <c r="BC5" s="28" t="s">
        <v>4</v>
      </c>
      <c r="BD5" s="28" t="s">
        <v>4</v>
      </c>
      <c r="BE5" s="27" t="s">
        <v>4</v>
      </c>
      <c r="BF5" s="27" t="s">
        <v>4</v>
      </c>
      <c r="BG5" s="28" t="s">
        <v>4</v>
      </c>
      <c r="BH5" s="28" t="s">
        <v>4</v>
      </c>
      <c r="BI5" s="29" t="s">
        <v>4</v>
      </c>
      <c r="BK5" s="30" t="s">
        <v>4</v>
      </c>
      <c r="BL5" s="31" t="s">
        <v>4</v>
      </c>
      <c r="BM5" s="32" t="s">
        <v>4</v>
      </c>
      <c r="BN5" s="31" t="s">
        <v>4</v>
      </c>
      <c r="BO5" s="32" t="s">
        <v>4</v>
      </c>
      <c r="BP5" s="31" t="s">
        <v>4</v>
      </c>
      <c r="BQ5" s="33" t="s">
        <v>4</v>
      </c>
    </row>
    <row r="6" spans="1:93" x14ac:dyDescent="0.2">
      <c r="B6" s="34" t="s">
        <v>5</v>
      </c>
      <c r="C6" s="226"/>
      <c r="D6" s="35"/>
      <c r="E6" s="35"/>
      <c r="F6" s="36"/>
      <c r="G6" s="37" t="s">
        <v>6</v>
      </c>
      <c r="H6" s="38"/>
      <c r="I6" s="39"/>
      <c r="J6" s="40"/>
      <c r="K6" s="41" t="s">
        <v>5</v>
      </c>
      <c r="L6" s="226"/>
      <c r="M6" s="35"/>
      <c r="N6" s="35"/>
      <c r="O6" s="36"/>
      <c r="P6" s="37" t="s">
        <v>6</v>
      </c>
      <c r="Q6" s="38"/>
      <c r="R6" s="39"/>
      <c r="S6" s="42"/>
      <c r="T6" s="458" t="s">
        <v>7</v>
      </c>
      <c r="U6" s="459"/>
      <c r="X6" s="43">
        <v>2.0099999999999998</v>
      </c>
      <c r="Y6" s="44">
        <v>5.01</v>
      </c>
      <c r="Z6" s="44">
        <v>6.31</v>
      </c>
      <c r="AA6" s="45">
        <v>8.01</v>
      </c>
      <c r="AB6" s="46">
        <v>9.31</v>
      </c>
      <c r="AC6" s="44">
        <v>11.01</v>
      </c>
      <c r="AD6" s="44">
        <v>12.31</v>
      </c>
      <c r="AE6" s="46">
        <v>14.01</v>
      </c>
      <c r="AF6" s="46">
        <v>15.31</v>
      </c>
      <c r="AG6" s="44">
        <v>17.010000000000002</v>
      </c>
      <c r="AH6" s="44">
        <v>18.309999999999999</v>
      </c>
      <c r="AI6" s="46">
        <v>20.010000000000002</v>
      </c>
      <c r="AJ6" s="46">
        <v>21.31</v>
      </c>
      <c r="AK6" s="47">
        <v>23.01</v>
      </c>
      <c r="AM6" s="48">
        <v>5.01</v>
      </c>
      <c r="AN6" s="49">
        <v>8.01</v>
      </c>
      <c r="AO6" s="50">
        <v>11.01</v>
      </c>
      <c r="AP6" s="49">
        <v>14.01</v>
      </c>
      <c r="AQ6" s="50">
        <v>17.010000000000002</v>
      </c>
      <c r="AR6" s="49">
        <v>20.010000000000002</v>
      </c>
      <c r="AS6" s="51">
        <v>23.01</v>
      </c>
      <c r="AV6" s="43">
        <v>2.0099999999999998</v>
      </c>
      <c r="AW6" s="44">
        <v>5.01</v>
      </c>
      <c r="AX6" s="44">
        <v>6.31</v>
      </c>
      <c r="AY6" s="45">
        <v>8.01</v>
      </c>
      <c r="AZ6" s="46">
        <v>9.31</v>
      </c>
      <c r="BA6" s="44">
        <v>11.01</v>
      </c>
      <c r="BB6" s="44">
        <v>12.31</v>
      </c>
      <c r="BC6" s="46">
        <v>14.01</v>
      </c>
      <c r="BD6" s="46">
        <v>15.31</v>
      </c>
      <c r="BE6" s="44">
        <v>17.010000000000002</v>
      </c>
      <c r="BF6" s="44">
        <v>18.309999999999999</v>
      </c>
      <c r="BG6" s="46">
        <v>20.010000000000002</v>
      </c>
      <c r="BH6" s="46">
        <v>21.31</v>
      </c>
      <c r="BI6" s="47">
        <v>23.01</v>
      </c>
      <c r="BK6" s="48">
        <v>5.01</v>
      </c>
      <c r="BL6" s="49">
        <v>8.01</v>
      </c>
      <c r="BM6" s="50">
        <v>11.01</v>
      </c>
      <c r="BN6" s="49">
        <v>14.01</v>
      </c>
      <c r="BO6" s="50">
        <v>17.010000000000002</v>
      </c>
      <c r="BP6" s="49">
        <v>20.010000000000002</v>
      </c>
      <c r="BQ6" s="51">
        <v>23.01</v>
      </c>
    </row>
    <row r="7" spans="1:93" ht="26.25" thickBot="1" x14ac:dyDescent="0.3">
      <c r="B7" s="452" t="s">
        <v>8</v>
      </c>
      <c r="C7" s="454" t="s">
        <v>48</v>
      </c>
      <c r="D7" s="454" t="s">
        <v>9</v>
      </c>
      <c r="E7" s="52" t="s">
        <v>10</v>
      </c>
      <c r="F7" s="53"/>
      <c r="G7" s="456" t="s">
        <v>11</v>
      </c>
      <c r="H7" s="456" t="s">
        <v>12</v>
      </c>
      <c r="I7" s="54" t="s">
        <v>13</v>
      </c>
      <c r="J7" s="55"/>
      <c r="K7" s="454" t="s">
        <v>8</v>
      </c>
      <c r="L7" s="454" t="s">
        <v>48</v>
      </c>
      <c r="M7" s="454" t="s">
        <v>9</v>
      </c>
      <c r="N7" s="52" t="s">
        <v>10</v>
      </c>
      <c r="O7" s="53"/>
      <c r="P7" s="456" t="s">
        <v>11</v>
      </c>
      <c r="Q7" s="456" t="s">
        <v>12</v>
      </c>
      <c r="R7" s="56" t="s">
        <v>14</v>
      </c>
      <c r="S7" s="57"/>
      <c r="T7" s="460"/>
      <c r="U7" s="461"/>
      <c r="X7" s="58" t="s">
        <v>15</v>
      </c>
      <c r="Y7" s="59" t="s">
        <v>15</v>
      </c>
      <c r="Z7" s="59" t="s">
        <v>15</v>
      </c>
      <c r="AA7" s="60" t="s">
        <v>15</v>
      </c>
      <c r="AB7" s="60" t="s">
        <v>15</v>
      </c>
      <c r="AC7" s="59" t="s">
        <v>15</v>
      </c>
      <c r="AD7" s="59" t="s">
        <v>15</v>
      </c>
      <c r="AE7" s="60" t="s">
        <v>15</v>
      </c>
      <c r="AF7" s="60" t="s">
        <v>15</v>
      </c>
      <c r="AG7" s="59" t="s">
        <v>15</v>
      </c>
      <c r="AH7" s="59" t="s">
        <v>15</v>
      </c>
      <c r="AI7" s="60" t="s">
        <v>15</v>
      </c>
      <c r="AJ7" s="60" t="s">
        <v>15</v>
      </c>
      <c r="AK7" s="61" t="s">
        <v>15</v>
      </c>
      <c r="AL7" s="62"/>
      <c r="AM7" s="63" t="s">
        <v>15</v>
      </c>
      <c r="AN7" s="64" t="s">
        <v>15</v>
      </c>
      <c r="AO7" s="65" t="s">
        <v>15</v>
      </c>
      <c r="AP7" s="64" t="s">
        <v>15</v>
      </c>
      <c r="AQ7" s="65" t="s">
        <v>15</v>
      </c>
      <c r="AR7" s="64" t="s">
        <v>15</v>
      </c>
      <c r="AS7" s="66" t="s">
        <v>15</v>
      </c>
      <c r="AV7" s="58" t="s">
        <v>15</v>
      </c>
      <c r="AW7" s="59" t="s">
        <v>15</v>
      </c>
      <c r="AX7" s="59" t="s">
        <v>15</v>
      </c>
      <c r="AY7" s="60" t="s">
        <v>15</v>
      </c>
      <c r="AZ7" s="60" t="s">
        <v>15</v>
      </c>
      <c r="BA7" s="59" t="s">
        <v>15</v>
      </c>
      <c r="BB7" s="59" t="s">
        <v>15</v>
      </c>
      <c r="BC7" s="60" t="s">
        <v>15</v>
      </c>
      <c r="BD7" s="60" t="s">
        <v>15</v>
      </c>
      <c r="BE7" s="59" t="s">
        <v>15</v>
      </c>
      <c r="BF7" s="59" t="s">
        <v>15</v>
      </c>
      <c r="BG7" s="60" t="s">
        <v>15</v>
      </c>
      <c r="BH7" s="60" t="s">
        <v>15</v>
      </c>
      <c r="BI7" s="61" t="s">
        <v>15</v>
      </c>
      <c r="BJ7" s="62"/>
      <c r="BK7" s="63" t="s">
        <v>15</v>
      </c>
      <c r="BL7" s="64" t="s">
        <v>15</v>
      </c>
      <c r="BM7" s="65" t="s">
        <v>15</v>
      </c>
      <c r="BN7" s="64" t="s">
        <v>15</v>
      </c>
      <c r="BO7" s="65" t="s">
        <v>15</v>
      </c>
      <c r="BP7" s="64" t="s">
        <v>15</v>
      </c>
      <c r="BQ7" s="66" t="s">
        <v>15</v>
      </c>
      <c r="BS7" s="135" t="s">
        <v>57</v>
      </c>
      <c r="BT7" s="139"/>
      <c r="BV7" s="135" t="s">
        <v>59</v>
      </c>
      <c r="BW7" s="139"/>
      <c r="BY7" s="135" t="s">
        <v>60</v>
      </c>
      <c r="BZ7" s="139"/>
      <c r="CB7" s="135" t="s">
        <v>61</v>
      </c>
      <c r="CC7" s="139"/>
      <c r="CE7" s="135" t="s">
        <v>62</v>
      </c>
      <c r="CF7" s="139"/>
      <c r="CH7" s="135" t="s">
        <v>63</v>
      </c>
      <c r="CI7" s="139"/>
      <c r="CK7" s="135" t="s">
        <v>64</v>
      </c>
      <c r="CL7" s="139"/>
      <c r="CN7" s="135" t="s">
        <v>65</v>
      </c>
      <c r="CO7" s="139"/>
    </row>
    <row r="8" spans="1:93" ht="26.25" thickBot="1" x14ac:dyDescent="0.25">
      <c r="B8" s="453"/>
      <c r="C8" s="455"/>
      <c r="D8" s="455"/>
      <c r="E8" s="67" t="s">
        <v>16</v>
      </c>
      <c r="F8" s="67" t="s">
        <v>17</v>
      </c>
      <c r="G8" s="457"/>
      <c r="H8" s="457"/>
      <c r="I8" s="68" t="s">
        <v>18</v>
      </c>
      <c r="J8" s="68" t="s">
        <v>19</v>
      </c>
      <c r="K8" s="455"/>
      <c r="L8" s="455"/>
      <c r="M8" s="455"/>
      <c r="N8" s="67" t="s">
        <v>20</v>
      </c>
      <c r="O8" s="67" t="s">
        <v>21</v>
      </c>
      <c r="P8" s="457"/>
      <c r="Q8" s="457"/>
      <c r="R8" s="68" t="s">
        <v>18</v>
      </c>
      <c r="S8" s="68" t="s">
        <v>19</v>
      </c>
      <c r="T8" s="68" t="s">
        <v>11</v>
      </c>
      <c r="U8" s="69" t="s">
        <v>12</v>
      </c>
      <c r="X8" s="70">
        <v>5</v>
      </c>
      <c r="Y8" s="71">
        <v>6.3</v>
      </c>
      <c r="Z8" s="71">
        <v>8</v>
      </c>
      <c r="AA8" s="72">
        <v>9.3000000000000007</v>
      </c>
      <c r="AB8" s="73">
        <v>11</v>
      </c>
      <c r="AC8" s="71">
        <v>12.3</v>
      </c>
      <c r="AD8" s="71">
        <v>14</v>
      </c>
      <c r="AE8" s="73">
        <v>15.3</v>
      </c>
      <c r="AF8" s="73">
        <v>17</v>
      </c>
      <c r="AG8" s="71">
        <v>18.3</v>
      </c>
      <c r="AH8" s="71">
        <v>20</v>
      </c>
      <c r="AI8" s="73">
        <v>21.3</v>
      </c>
      <c r="AJ8" s="73">
        <v>23</v>
      </c>
      <c r="AK8" s="74">
        <v>2</v>
      </c>
      <c r="AL8" s="62"/>
      <c r="AM8" s="75">
        <v>8</v>
      </c>
      <c r="AN8" s="76">
        <v>11</v>
      </c>
      <c r="AO8" s="77">
        <v>14</v>
      </c>
      <c r="AP8" s="76">
        <v>17</v>
      </c>
      <c r="AQ8" s="77">
        <v>20</v>
      </c>
      <c r="AR8" s="76">
        <v>23</v>
      </c>
      <c r="AS8" s="78">
        <v>5</v>
      </c>
      <c r="AV8" s="70">
        <v>5</v>
      </c>
      <c r="AW8" s="71">
        <v>6.3</v>
      </c>
      <c r="AX8" s="71">
        <v>8</v>
      </c>
      <c r="AY8" s="72">
        <v>9.3000000000000007</v>
      </c>
      <c r="AZ8" s="73">
        <v>11</v>
      </c>
      <c r="BA8" s="71">
        <v>12.3</v>
      </c>
      <c r="BB8" s="71">
        <v>14</v>
      </c>
      <c r="BC8" s="73">
        <v>15.3</v>
      </c>
      <c r="BD8" s="73">
        <v>17</v>
      </c>
      <c r="BE8" s="71">
        <v>18.3</v>
      </c>
      <c r="BF8" s="71">
        <v>20</v>
      </c>
      <c r="BG8" s="73">
        <v>21.3</v>
      </c>
      <c r="BH8" s="73">
        <v>23</v>
      </c>
      <c r="BI8" s="74">
        <v>2</v>
      </c>
      <c r="BJ8" s="62"/>
      <c r="BK8" s="75">
        <v>8</v>
      </c>
      <c r="BL8" s="76">
        <v>11</v>
      </c>
      <c r="BM8" s="77">
        <v>14</v>
      </c>
      <c r="BN8" s="76">
        <v>17</v>
      </c>
      <c r="BO8" s="77">
        <v>20</v>
      </c>
      <c r="BP8" s="76">
        <v>23</v>
      </c>
      <c r="BQ8" s="78">
        <v>5</v>
      </c>
      <c r="BS8" s="16" t="s">
        <v>55</v>
      </c>
      <c r="BT8" s="230" t="s">
        <v>56</v>
      </c>
      <c r="BV8" s="16" t="s">
        <v>55</v>
      </c>
      <c r="BW8" s="230" t="s">
        <v>56</v>
      </c>
      <c r="BY8" s="16" t="s">
        <v>55</v>
      </c>
      <c r="BZ8" s="230" t="s">
        <v>56</v>
      </c>
      <c r="CB8" s="16" t="s">
        <v>55</v>
      </c>
      <c r="CC8" s="230" t="s">
        <v>56</v>
      </c>
      <c r="CE8" s="16" t="s">
        <v>55</v>
      </c>
      <c r="CF8" s="230" t="s">
        <v>56</v>
      </c>
      <c r="CH8" s="16" t="s">
        <v>55</v>
      </c>
      <c r="CI8" s="230" t="s">
        <v>56</v>
      </c>
      <c r="CK8" s="16" t="s">
        <v>55</v>
      </c>
      <c r="CL8" s="230" t="s">
        <v>56</v>
      </c>
      <c r="CN8" s="16" t="s">
        <v>55</v>
      </c>
      <c r="CO8" s="230" t="s">
        <v>56</v>
      </c>
    </row>
    <row r="9" spans="1:93" ht="24.95" customHeight="1" x14ac:dyDescent="0.2">
      <c r="B9" s="365" t="s">
        <v>23</v>
      </c>
      <c r="C9" s="392" t="s">
        <v>23</v>
      </c>
      <c r="D9" s="390" t="s">
        <v>23</v>
      </c>
      <c r="E9" s="439" t="s">
        <v>23</v>
      </c>
      <c r="F9" s="439" t="s">
        <v>23</v>
      </c>
      <c r="G9" s="80">
        <v>0</v>
      </c>
      <c r="H9" s="373" t="s">
        <v>23</v>
      </c>
      <c r="I9" s="96" t="s">
        <v>23</v>
      </c>
      <c r="J9" s="369" t="s">
        <v>23</v>
      </c>
      <c r="K9" s="83">
        <v>5.25</v>
      </c>
      <c r="L9" s="392" t="s">
        <v>80</v>
      </c>
      <c r="M9" s="390" t="s">
        <v>111</v>
      </c>
      <c r="N9" s="399">
        <v>6.5</v>
      </c>
      <c r="O9" s="399" t="s">
        <v>23</v>
      </c>
      <c r="P9" s="82">
        <v>25</v>
      </c>
      <c r="Q9" s="373">
        <f t="shared" ref="Q9:Q28" si="0">P9/(N(N9)+N(O9))</f>
        <v>3.8461538461538463</v>
      </c>
      <c r="R9" s="96" t="s">
        <v>114</v>
      </c>
      <c r="S9" s="82">
        <v>25</v>
      </c>
      <c r="T9" s="84">
        <f t="shared" ref="T9:T28" si="1">G9+P9</f>
        <v>25</v>
      </c>
      <c r="U9" s="85">
        <f t="shared" ref="U9:U28" si="2">T9/(N(E9)+N(F9)+N(N9)+N(O9))</f>
        <v>3.8461538461538463</v>
      </c>
      <c r="X9" s="86">
        <f t="shared" ref="X9:AJ26" si="3">IF(N($B9)&gt;0,IF($B9&gt;=X$6,IF($B9&lt;=X$8,$G9,0),0),0)+IF(N($K9)&gt;0,IF($K9&gt;=X$6,IF($K9&lt;=X$8,$P9,0),0),0)</f>
        <v>0</v>
      </c>
      <c r="Y9" s="87">
        <f t="shared" si="3"/>
        <v>25</v>
      </c>
      <c r="Z9" s="87">
        <f t="shared" si="3"/>
        <v>0</v>
      </c>
      <c r="AA9" s="88">
        <f t="shared" si="3"/>
        <v>0</v>
      </c>
      <c r="AB9" s="88">
        <f t="shared" si="3"/>
        <v>0</v>
      </c>
      <c r="AC9" s="87">
        <f t="shared" si="3"/>
        <v>0</v>
      </c>
      <c r="AD9" s="87">
        <f t="shared" si="3"/>
        <v>0</v>
      </c>
      <c r="AE9" s="88">
        <f t="shared" si="3"/>
        <v>0</v>
      </c>
      <c r="AF9" s="88">
        <f t="shared" si="3"/>
        <v>0</v>
      </c>
      <c r="AG9" s="87">
        <f t="shared" si="3"/>
        <v>0</v>
      </c>
      <c r="AH9" s="87">
        <f t="shared" si="3"/>
        <v>0</v>
      </c>
      <c r="AI9" s="88">
        <f t="shared" si="3"/>
        <v>0</v>
      </c>
      <c r="AJ9" s="88">
        <f t="shared" si="3"/>
        <v>0</v>
      </c>
      <c r="AK9" s="89">
        <f t="shared" ref="AK9:AK27" si="4">IF(N($B9)&gt;0,IF($B9&gt;=AK$6,IF($B9&lt;=AK$1,$G9,0),0),0)+IF(N($K9)&gt;0,IF($K9&gt;=AK$6,IF($K9&lt;=AK$1,$P9,0),0),0)</f>
        <v>0</v>
      </c>
      <c r="AM9" s="90">
        <f t="shared" ref="AM9:AM27" si="5">Y9+Z9</f>
        <v>25</v>
      </c>
      <c r="AN9" s="91">
        <f t="shared" ref="AN9:AN27" si="6">AA9+AB9</f>
        <v>0</v>
      </c>
      <c r="AO9" s="92">
        <f t="shared" ref="AO9:AO27" si="7">AC9+AD9</f>
        <v>0</v>
      </c>
      <c r="AP9" s="91">
        <f t="shared" ref="AP9:AP27" si="8">AE9+AF9</f>
        <v>0</v>
      </c>
      <c r="AQ9" s="92">
        <f t="shared" ref="AQ9:AQ27" si="9">AG9+AH9</f>
        <v>0</v>
      </c>
      <c r="AR9" s="91">
        <f t="shared" ref="AR9:AR27" si="10">AI9+AJ9</f>
        <v>0</v>
      </c>
      <c r="AS9" s="93">
        <f t="shared" ref="AS9:AS27" si="11">AK9+X9</f>
        <v>0</v>
      </c>
      <c r="AV9" s="86">
        <f t="shared" ref="AV9:BH26" si="12">IF(N($B9)&gt;0,IF($B9&gt;=AV$6,IF($B9&lt;=AV$8,N($E9)+N($F9),0),0),0)+IF(N($K9)&gt;0,IF($K9&gt;=AV$6,IF($K9&lt;=AV$8,N($N9)+N($O9),0),0),0)</f>
        <v>0</v>
      </c>
      <c r="AW9" s="87">
        <f t="shared" si="12"/>
        <v>6.5</v>
      </c>
      <c r="AX9" s="87">
        <f t="shared" si="12"/>
        <v>0</v>
      </c>
      <c r="AY9" s="88">
        <f t="shared" si="12"/>
        <v>0</v>
      </c>
      <c r="AZ9" s="88">
        <f t="shared" si="12"/>
        <v>0</v>
      </c>
      <c r="BA9" s="87">
        <f t="shared" si="12"/>
        <v>0</v>
      </c>
      <c r="BB9" s="87">
        <f t="shared" si="12"/>
        <v>0</v>
      </c>
      <c r="BC9" s="88">
        <f t="shared" si="12"/>
        <v>0</v>
      </c>
      <c r="BD9" s="88">
        <f t="shared" si="12"/>
        <v>0</v>
      </c>
      <c r="BE9" s="87">
        <f t="shared" si="12"/>
        <v>0</v>
      </c>
      <c r="BF9" s="87">
        <f t="shared" si="12"/>
        <v>0</v>
      </c>
      <c r="BG9" s="88">
        <f t="shared" si="12"/>
        <v>0</v>
      </c>
      <c r="BH9" s="88">
        <f t="shared" si="12"/>
        <v>0</v>
      </c>
      <c r="BI9" s="89">
        <f t="shared" ref="BI9:BI27" si="13">IF(N($B9)&gt;0,IF($B9&gt;=BI$6,IF($B9&lt;=BI$8+24,N($E9)+N($F9),0),0),0)+IF(N($K9)&gt;0,IF($K9&gt;=BI$6,IF($K9&lt;=BI$8+24,N($N9)+N($O9),0),0),0)+IF(N($B9)&gt;0,IF($B9&lt;=BI$8,N($E9)+N($F9),0),0)+IF(N($K9)&gt;0,IF($K9&lt;=BI$8,N($N9)+N($O9),0),0)</f>
        <v>0</v>
      </c>
      <c r="BK9" s="161">
        <f t="shared" ref="BK9:BK27" si="14">AW9+AX9</f>
        <v>6.5</v>
      </c>
      <c r="BL9" s="162">
        <f t="shared" ref="BL9:BL27" si="15">AY9+AZ9</f>
        <v>0</v>
      </c>
      <c r="BM9" s="163">
        <f t="shared" ref="BM9:BM27" si="16">BA9+BB9</f>
        <v>0</v>
      </c>
      <c r="BN9" s="162">
        <f t="shared" ref="BN9:BN27" si="17">BC9+BD9</f>
        <v>0</v>
      </c>
      <c r="BO9" s="163">
        <f t="shared" ref="BO9:BO27" si="18">BE9+BF9</f>
        <v>0</v>
      </c>
      <c r="BP9" s="162">
        <f t="shared" ref="BP9:BP27" si="19">BG9+BH9</f>
        <v>0</v>
      </c>
      <c r="BQ9" s="164">
        <f t="shared" ref="BQ9:BQ27" si="20">BI9+AV9</f>
        <v>0</v>
      </c>
      <c r="BS9" s="86">
        <f>IF(T($C9)=T('Typy taboru'!$C$8),IF($J9&gt;0,IF($J9&gt;='Typy taboru'!$F$8,IF($J9&gt;'Typy taboru'!$G$8,IF($J9&gt;'Typy taboru'!$I$8,3,2),1),0)),0)</f>
        <v>0</v>
      </c>
      <c r="BT9" s="231">
        <f>IF(T($L9)=T('Typy taboru'!$C$8),IF($S9&gt;0,IF($S9&gt;='Typy taboru'!$F$8,IF($S9&gt;'Typy taboru'!$G$8,IF($S9&gt;'Typy taboru'!$I$8,3,2),1),0)),0)</f>
        <v>0</v>
      </c>
      <c r="BV9" s="237">
        <f>IF(T($C9)=T('Typy taboru'!$C$9),IF($J9&gt;0,IF($J9&gt;='Typy taboru'!$F$9,IF($J9&gt;'Typy taboru'!$G$9,IF($J9&gt;'Typy taboru'!$I$9,3,2),1),0)),0)</f>
        <v>0</v>
      </c>
      <c r="BW9" s="238">
        <f>IF(T($L9)=T('Typy taboru'!$C$9),IF($S9&gt;0,IF($S9&gt;='Typy taboru'!$F$9,IF($S9&gt;'Typy taboru'!$G$9,IF($S9&gt;'Typy taboru'!$I$9,3,2),1),0)),0)</f>
        <v>0</v>
      </c>
      <c r="BX9" s="216"/>
      <c r="BY9" s="237">
        <f>IF(T($C9)=T('Typy taboru'!$C$10),IF($J9&gt;0,IF($J9&gt;='Typy taboru'!$F$10,IF($J9&gt;'Typy taboru'!$G$10,IF($J9&gt;'Typy taboru'!$I$10,3,2),1),0)),0)</f>
        <v>0</v>
      </c>
      <c r="BZ9" s="238">
        <f>IF(T($L9)=T('Typy taboru'!$C$10),IF($S9&gt;0,IF($S9&gt;='Typy taboru'!$F$10,IF($S9&gt;'Typy taboru'!$G$10,IF($S9&gt;'Typy taboru'!$I$10,3,2),1),0)),0)</f>
        <v>0</v>
      </c>
      <c r="CB9" s="86">
        <f>IF(T($C9)=T('Typy taboru'!$C$11),IF($J9&gt;0,IF($J9&gt;='Typy taboru'!$F$11,IF($J9&gt;'Typy taboru'!$G$11,IF($J9&gt;'Typy taboru'!$I$11,3,2),1),0)),0)</f>
        <v>0</v>
      </c>
      <c r="CC9" s="231">
        <f>IF(T($L9)=T('Typy taboru'!$C$11),IF($S9&gt;0,IF($S9&gt;='Typy taboru'!$F$11,IF($S9&gt;'Typy taboru'!$G$11,IF($S9&gt;'Typy taboru'!$I$11,3,2),1),0)),0)</f>
        <v>0</v>
      </c>
      <c r="CE9" s="86">
        <f>IF(T($C9)=T('Typy taboru'!$C$12),IF($J9&gt;0,IF($J9&gt;='Typy taboru'!$F$12,IF($J9&gt;'Typy taboru'!$G$12,IF($J9&gt;'Typy taboru'!$I$12,3,2),1),0)),0)</f>
        <v>0</v>
      </c>
      <c r="CF9" s="231">
        <f>IF(T($L9)=T('Typy taboru'!$C$12),IF($S9&gt;0,IF($S9&gt;='Typy taboru'!$F$12,IF($S9&gt;'Typy taboru'!$G$12,IF($S9&gt;'Typy taboru'!$I$12,3,2),1),0)),0)</f>
        <v>0</v>
      </c>
      <c r="CH9" s="86">
        <f>IF(T($C9)=T('Typy taboru'!$C$13),IF($J9&gt;0,IF($J9&gt;='Typy taboru'!$F$13,IF($J9&gt;'Typy taboru'!$G$13,IF($J9&gt;'Typy taboru'!$I$13,3,2),1),0)),0)</f>
        <v>0</v>
      </c>
      <c r="CI9" s="231">
        <f>IF(T($L9)=T('Typy taboru'!$C$13),IF($S9&gt;0,IF($S9&gt;='Typy taboru'!$F$13,IF($S9&gt;'Typy taboru'!$G$13,IF($S9&gt;'Typy taboru'!$I$13,3,2),1),0)),0)</f>
        <v>0</v>
      </c>
      <c r="CK9" s="86">
        <f>IF(T($C9)=T('Typy taboru'!$C$14),IF($J9&gt;0,IF($J9&gt;='Typy taboru'!$F$14,IF($J9&gt;'Typy taboru'!$G$14,IF($J9&gt;'Typy taboru'!$I$14,3,2),1),0)),0)</f>
        <v>0</v>
      </c>
      <c r="CL9" s="231">
        <f>IF(T($L9)=T('Typy taboru'!$C$14),IF($S9&gt;0,IF($S9&gt;='Typy taboru'!$F$14,IF($S9&gt;'Typy taboru'!$G$14,IF($S9&gt;'Typy taboru'!$I$14,3,2),1),0)),0)</f>
        <v>0</v>
      </c>
      <c r="CN9" s="86">
        <f>IF(T($C9)=T('Typy taboru'!$C$15),IF($J9&gt;0,IF($J9&gt;='Typy taboru'!$F$15,IF($J9&gt;'Typy taboru'!$G$15,IF($J9&gt;'Typy taboru'!$I$15,3,2),1),0)),0)</f>
        <v>0</v>
      </c>
      <c r="CO9" s="231">
        <f>IF(T($L9)=T('Typy taboru'!$C$15),IF($S9&gt;0,IF($S9&gt;='Typy taboru'!$F$15,IF($S9&gt;'Typy taboru'!$G$15,IF($S9&gt;'Typy taboru'!$I$15,3,2),1),0)),0)</f>
        <v>0</v>
      </c>
    </row>
    <row r="10" spans="1:93" ht="24.95" customHeight="1" x14ac:dyDescent="0.2">
      <c r="B10" s="94">
        <v>5.41</v>
      </c>
      <c r="C10" s="393" t="s">
        <v>80</v>
      </c>
      <c r="D10" s="390" t="s">
        <v>125</v>
      </c>
      <c r="E10" s="439">
        <v>8.4</v>
      </c>
      <c r="F10" s="439" t="s">
        <v>23</v>
      </c>
      <c r="G10" s="95">
        <v>7</v>
      </c>
      <c r="H10" s="373">
        <f t="shared" ref="H10:H28" si="21">G10/(N(E10)+N(F10))</f>
        <v>0.83333333333333326</v>
      </c>
      <c r="I10" s="96" t="s">
        <v>101</v>
      </c>
      <c r="J10" s="95">
        <v>5</v>
      </c>
      <c r="K10" s="97">
        <v>6.05</v>
      </c>
      <c r="L10" s="393" t="s">
        <v>80</v>
      </c>
      <c r="M10" s="390" t="s">
        <v>135</v>
      </c>
      <c r="N10" s="399">
        <v>11.6</v>
      </c>
      <c r="O10" s="399" t="s">
        <v>23</v>
      </c>
      <c r="P10" s="95">
        <v>6</v>
      </c>
      <c r="Q10" s="373">
        <f t="shared" si="0"/>
        <v>0.51724137931034486</v>
      </c>
      <c r="R10" s="96" t="s">
        <v>116</v>
      </c>
      <c r="S10" s="95">
        <v>4</v>
      </c>
      <c r="T10" s="98">
        <f t="shared" si="1"/>
        <v>13</v>
      </c>
      <c r="U10" s="99">
        <f t="shared" si="2"/>
        <v>0.65</v>
      </c>
      <c r="X10" s="100">
        <f t="shared" si="3"/>
        <v>0</v>
      </c>
      <c r="Y10" s="101">
        <f t="shared" si="3"/>
        <v>13</v>
      </c>
      <c r="Z10" s="101">
        <f t="shared" si="3"/>
        <v>0</v>
      </c>
      <c r="AA10" s="102">
        <f t="shared" si="3"/>
        <v>0</v>
      </c>
      <c r="AB10" s="102">
        <f t="shared" si="3"/>
        <v>0</v>
      </c>
      <c r="AC10" s="101">
        <f t="shared" si="3"/>
        <v>0</v>
      </c>
      <c r="AD10" s="101">
        <f t="shared" si="3"/>
        <v>0</v>
      </c>
      <c r="AE10" s="102">
        <f t="shared" si="3"/>
        <v>0</v>
      </c>
      <c r="AF10" s="102">
        <f t="shared" si="3"/>
        <v>0</v>
      </c>
      <c r="AG10" s="101">
        <f t="shared" si="3"/>
        <v>0</v>
      </c>
      <c r="AH10" s="101">
        <f t="shared" si="3"/>
        <v>0</v>
      </c>
      <c r="AI10" s="102">
        <f t="shared" si="3"/>
        <v>0</v>
      </c>
      <c r="AJ10" s="102">
        <f t="shared" si="3"/>
        <v>0</v>
      </c>
      <c r="AK10" s="103">
        <f t="shared" si="4"/>
        <v>0</v>
      </c>
      <c r="AM10" s="104">
        <f t="shared" si="5"/>
        <v>13</v>
      </c>
      <c r="AN10" s="105">
        <f t="shared" si="6"/>
        <v>0</v>
      </c>
      <c r="AO10" s="106">
        <f t="shared" si="7"/>
        <v>0</v>
      </c>
      <c r="AP10" s="105">
        <f t="shared" si="8"/>
        <v>0</v>
      </c>
      <c r="AQ10" s="106">
        <f t="shared" si="9"/>
        <v>0</v>
      </c>
      <c r="AR10" s="105">
        <f t="shared" si="10"/>
        <v>0</v>
      </c>
      <c r="AS10" s="107">
        <f t="shared" si="11"/>
        <v>0</v>
      </c>
      <c r="AV10" s="100">
        <f t="shared" si="12"/>
        <v>0</v>
      </c>
      <c r="AW10" s="101">
        <f t="shared" si="12"/>
        <v>20</v>
      </c>
      <c r="AX10" s="101">
        <f t="shared" si="12"/>
        <v>0</v>
      </c>
      <c r="AY10" s="102">
        <f t="shared" si="12"/>
        <v>0</v>
      </c>
      <c r="AZ10" s="102">
        <f t="shared" si="12"/>
        <v>0</v>
      </c>
      <c r="BA10" s="101">
        <f t="shared" si="12"/>
        <v>0</v>
      </c>
      <c r="BB10" s="101">
        <f t="shared" si="12"/>
        <v>0</v>
      </c>
      <c r="BC10" s="102">
        <f t="shared" si="12"/>
        <v>0</v>
      </c>
      <c r="BD10" s="102">
        <f t="shared" si="12"/>
        <v>0</v>
      </c>
      <c r="BE10" s="101">
        <f t="shared" si="12"/>
        <v>0</v>
      </c>
      <c r="BF10" s="101">
        <f t="shared" si="12"/>
        <v>0</v>
      </c>
      <c r="BG10" s="102">
        <f t="shared" si="12"/>
        <v>0</v>
      </c>
      <c r="BH10" s="102">
        <f t="shared" si="12"/>
        <v>0</v>
      </c>
      <c r="BI10" s="103">
        <f t="shared" si="13"/>
        <v>0</v>
      </c>
      <c r="BK10" s="104">
        <f t="shared" si="14"/>
        <v>20</v>
      </c>
      <c r="BL10" s="105">
        <f t="shared" si="15"/>
        <v>0</v>
      </c>
      <c r="BM10" s="106">
        <f t="shared" si="16"/>
        <v>0</v>
      </c>
      <c r="BN10" s="105">
        <f t="shared" si="17"/>
        <v>0</v>
      </c>
      <c r="BO10" s="106">
        <f t="shared" si="18"/>
        <v>0</v>
      </c>
      <c r="BP10" s="105">
        <f t="shared" si="19"/>
        <v>0</v>
      </c>
      <c r="BQ10" s="107">
        <f t="shared" si="20"/>
        <v>0</v>
      </c>
      <c r="BS10" s="100">
        <f>IF(T($C10)=T('Typy taboru'!$C$8),IF($J10&gt;0,IF($J10&gt;='Typy taboru'!$F$8,IF($J10&gt;'Typy taboru'!$G$8,IF($J10&gt;'Typy taboru'!$I$8,3,2),1),0)),0)</f>
        <v>0</v>
      </c>
      <c r="BT10" s="232">
        <f>IF(T($L10)=T('Typy taboru'!$C$8),IF($S10&gt;0,IF($S10&gt;='Typy taboru'!$F$8,IF($S10&gt;'Typy taboru'!$G$8,IF($S10&gt;'Typy taboru'!$I$8,3,2),1),0)),0)</f>
        <v>0</v>
      </c>
      <c r="BV10" s="100">
        <f>IF(T($C10)=T('Typy taboru'!$C$9),IF($J10&gt;0,IF($J10&gt;='Typy taboru'!$F$9,IF($J10&gt;'Typy taboru'!$G$9,IF($J10&gt;'Typy taboru'!$I$9,3,2),1),0)),0)</f>
        <v>0</v>
      </c>
      <c r="BW10" s="232">
        <f>IF(T($L10)=T('Typy taboru'!$C$9),IF($S10&gt;0,IF($S10&gt;='Typy taboru'!$F$9,IF($S10&gt;'Typy taboru'!$G$9,IF($S10&gt;'Typy taboru'!$I$9,3,2),1),0)),0)</f>
        <v>0</v>
      </c>
      <c r="BY10" s="100">
        <f>IF(T($C10)=T('Typy taboru'!$C$10),IF($J10&gt;0,IF($J10&gt;='Typy taboru'!$F$10,IF($J10&gt;'Typy taboru'!$G$10,IF($J10&gt;'Typy taboru'!$I$10,3,2),1),0)),0)</f>
        <v>0</v>
      </c>
      <c r="BZ10" s="232">
        <f>IF(T($L10)=T('Typy taboru'!$C$10),IF($S10&gt;0,IF($S10&gt;='Typy taboru'!$F$10,IF($S10&gt;'Typy taboru'!$G$10,IF($S10&gt;'Typy taboru'!$I$10,3,2),1),0)),0)</f>
        <v>0</v>
      </c>
      <c r="CB10" s="100">
        <f>IF(T($C10)=T('Typy taboru'!$C$11),IF($J10&gt;0,IF($J10&gt;='Typy taboru'!$F$11,IF($J10&gt;'Typy taboru'!$G$11,IF($J10&gt;'Typy taboru'!$I$11,3,2),1),0)),0)</f>
        <v>0</v>
      </c>
      <c r="CC10" s="232">
        <f>IF(T($L10)=T('Typy taboru'!$C$11),IF($S10&gt;0,IF($S10&gt;='Typy taboru'!$F$11,IF($S10&gt;'Typy taboru'!$G$11,IF($S10&gt;'Typy taboru'!$I$11,3,2),1),0)),0)</f>
        <v>0</v>
      </c>
      <c r="CE10" s="100">
        <f>IF(T($C10)=T('Typy taboru'!$C$12),IF($J10&gt;0,IF($J10&gt;='Typy taboru'!$F$12,IF($J10&gt;'Typy taboru'!$G$12,IF($J10&gt;'Typy taboru'!$I$12,3,2),1),0)),0)</f>
        <v>0</v>
      </c>
      <c r="CF10" s="232">
        <f>IF(T($L10)=T('Typy taboru'!$C$12),IF($S10&gt;0,IF($S10&gt;='Typy taboru'!$F$12,IF($S10&gt;'Typy taboru'!$G$12,IF($S10&gt;'Typy taboru'!$I$12,3,2),1),0)),0)</f>
        <v>0</v>
      </c>
      <c r="CH10" s="100">
        <f>IF(T($C10)=T('Typy taboru'!$C$13),IF($J10&gt;0,IF($J10&gt;='Typy taboru'!$F$13,IF($J10&gt;'Typy taboru'!$G$13,IF($J10&gt;'Typy taboru'!$I$13,3,2),1),0)),0)</f>
        <v>0</v>
      </c>
      <c r="CI10" s="232">
        <f>IF(T($L10)=T('Typy taboru'!$C$13),IF($S10&gt;0,IF($S10&gt;='Typy taboru'!$F$13,IF($S10&gt;'Typy taboru'!$G$13,IF($S10&gt;'Typy taboru'!$I$13,3,2),1),0)),0)</f>
        <v>0</v>
      </c>
      <c r="CK10" s="100">
        <f>IF(T($C10)=T('Typy taboru'!$C$14),IF($J10&gt;0,IF($J10&gt;='Typy taboru'!$F$14,IF($J10&gt;'Typy taboru'!$G$14,IF($J10&gt;'Typy taboru'!$I$14,3,2),1),0)),0)</f>
        <v>0</v>
      </c>
      <c r="CL10" s="232">
        <f>IF(T($L10)=T('Typy taboru'!$C$14),IF($S10&gt;0,IF($S10&gt;='Typy taboru'!$F$14,IF($S10&gt;'Typy taboru'!$G$14,IF($S10&gt;'Typy taboru'!$I$14,3,2),1),0)),0)</f>
        <v>0</v>
      </c>
      <c r="CN10" s="100">
        <f>IF(T($C10)=T('Typy taboru'!$C$15),IF($J10&gt;0,IF($J10&gt;='Typy taboru'!$F$15,IF($J10&gt;'Typy taboru'!$G$15,IF($J10&gt;'Typy taboru'!$I$15,3,2),1),0)),0)</f>
        <v>0</v>
      </c>
      <c r="CO10" s="232">
        <f>IF(T($L10)=T('Typy taboru'!$C$15),IF($S10&gt;0,IF($S10&gt;='Typy taboru'!$F$15,IF($S10&gt;'Typy taboru'!$G$15,IF($S10&gt;'Typy taboru'!$I$15,3,2),1),0)),0)</f>
        <v>0</v>
      </c>
    </row>
    <row r="11" spans="1:93" s="366" customFormat="1" ht="24.95" customHeight="1" x14ac:dyDescent="0.2">
      <c r="B11" s="371">
        <v>6.36</v>
      </c>
      <c r="C11" s="393" t="s">
        <v>80</v>
      </c>
      <c r="D11" s="390" t="s">
        <v>118</v>
      </c>
      <c r="E11" s="439">
        <v>10.5</v>
      </c>
      <c r="F11" s="439" t="s">
        <v>23</v>
      </c>
      <c r="G11" s="372">
        <v>8</v>
      </c>
      <c r="H11" s="373">
        <f t="shared" ref="H11:H14" si="22">G11/(N(E11)+N(F11))</f>
        <v>0.76190476190476186</v>
      </c>
      <c r="I11" s="96" t="s">
        <v>101</v>
      </c>
      <c r="J11" s="372">
        <v>7</v>
      </c>
      <c r="K11" s="374">
        <v>7.13</v>
      </c>
      <c r="L11" s="393" t="s">
        <v>80</v>
      </c>
      <c r="M11" s="390" t="s">
        <v>133</v>
      </c>
      <c r="N11" s="399">
        <v>6.1</v>
      </c>
      <c r="O11" s="399" t="s">
        <v>23</v>
      </c>
      <c r="P11" s="372">
        <v>5</v>
      </c>
      <c r="Q11" s="373">
        <f t="shared" ref="Q11:Q14" si="23">P11/(N(N11)+N(O11))</f>
        <v>0.81967213114754101</v>
      </c>
      <c r="R11" s="96" t="s">
        <v>108</v>
      </c>
      <c r="S11" s="372">
        <v>5</v>
      </c>
      <c r="T11" s="375">
        <f>G11+P11</f>
        <v>13</v>
      </c>
      <c r="U11" s="376">
        <f>T11/(N(E11)+N(F11)+N(N11)+N(O11))</f>
        <v>0.7831325301204819</v>
      </c>
      <c r="X11" s="377">
        <f t="shared" si="3"/>
        <v>0</v>
      </c>
      <c r="Y11" s="378">
        <f t="shared" si="3"/>
        <v>0</v>
      </c>
      <c r="Z11" s="378">
        <f t="shared" si="3"/>
        <v>13</v>
      </c>
      <c r="AA11" s="379">
        <f t="shared" si="3"/>
        <v>0</v>
      </c>
      <c r="AB11" s="379">
        <f t="shared" si="3"/>
        <v>0</v>
      </c>
      <c r="AC11" s="378">
        <f t="shared" si="3"/>
        <v>0</v>
      </c>
      <c r="AD11" s="378">
        <f t="shared" si="3"/>
        <v>0</v>
      </c>
      <c r="AE11" s="379">
        <f t="shared" si="3"/>
        <v>0</v>
      </c>
      <c r="AF11" s="379">
        <f t="shared" si="3"/>
        <v>0</v>
      </c>
      <c r="AG11" s="378">
        <f t="shared" si="3"/>
        <v>0</v>
      </c>
      <c r="AH11" s="378">
        <f t="shared" si="3"/>
        <v>0</v>
      </c>
      <c r="AI11" s="379">
        <f t="shared" si="3"/>
        <v>0</v>
      </c>
      <c r="AJ11" s="379">
        <f t="shared" si="3"/>
        <v>0</v>
      </c>
      <c r="AK11" s="380">
        <f t="shared" si="4"/>
        <v>0</v>
      </c>
      <c r="AM11" s="381">
        <f>Y11+Z11</f>
        <v>13</v>
      </c>
      <c r="AN11" s="382">
        <f>AA11+AB11</f>
        <v>0</v>
      </c>
      <c r="AO11" s="383">
        <f>AC11+AD11</f>
        <v>0</v>
      </c>
      <c r="AP11" s="382">
        <f>AE11+AF11</f>
        <v>0</v>
      </c>
      <c r="AQ11" s="383">
        <f>AG11+AH11</f>
        <v>0</v>
      </c>
      <c r="AR11" s="382">
        <f>AI11+AJ11</f>
        <v>0</v>
      </c>
      <c r="AS11" s="384">
        <f>AK11+X11</f>
        <v>0</v>
      </c>
      <c r="AV11" s="377">
        <f t="shared" si="12"/>
        <v>0</v>
      </c>
      <c r="AW11" s="378">
        <f t="shared" si="12"/>
        <v>0</v>
      </c>
      <c r="AX11" s="378">
        <f t="shared" si="12"/>
        <v>16.600000000000001</v>
      </c>
      <c r="AY11" s="379">
        <f t="shared" si="12"/>
        <v>0</v>
      </c>
      <c r="AZ11" s="379">
        <f t="shared" si="12"/>
        <v>0</v>
      </c>
      <c r="BA11" s="378">
        <f t="shared" si="12"/>
        <v>0</v>
      </c>
      <c r="BB11" s="378">
        <f t="shared" si="12"/>
        <v>0</v>
      </c>
      <c r="BC11" s="379">
        <f t="shared" si="12"/>
        <v>0</v>
      </c>
      <c r="BD11" s="379">
        <f t="shared" si="12"/>
        <v>0</v>
      </c>
      <c r="BE11" s="378">
        <f t="shared" si="12"/>
        <v>0</v>
      </c>
      <c r="BF11" s="378">
        <f t="shared" si="12"/>
        <v>0</v>
      </c>
      <c r="BG11" s="379">
        <f t="shared" si="12"/>
        <v>0</v>
      </c>
      <c r="BH11" s="379">
        <f t="shared" si="12"/>
        <v>0</v>
      </c>
      <c r="BI11" s="380">
        <f t="shared" si="13"/>
        <v>0</v>
      </c>
      <c r="BK11" s="381">
        <f>AW11+AX11</f>
        <v>16.600000000000001</v>
      </c>
      <c r="BL11" s="382">
        <f>AY11+AZ11</f>
        <v>0</v>
      </c>
      <c r="BM11" s="383">
        <f>BA11+BB11</f>
        <v>0</v>
      </c>
      <c r="BN11" s="382">
        <f>BC11+BD11</f>
        <v>0</v>
      </c>
      <c r="BO11" s="383">
        <f>BE11+BF11</f>
        <v>0</v>
      </c>
      <c r="BP11" s="382">
        <f>BG11+BH11</f>
        <v>0</v>
      </c>
      <c r="BQ11" s="384">
        <f>BI11+AV11</f>
        <v>0</v>
      </c>
      <c r="BS11" s="377">
        <f>IF(T($C11)=T('Typy taboru'!$C$8),IF($J11&gt;0,IF($J11&gt;='Typy taboru'!$F$8,IF($J11&gt;'Typy taboru'!$G$8,IF($J11&gt;'Typy taboru'!$I$8,3,2),1),0)),0)</f>
        <v>0</v>
      </c>
      <c r="BT11" s="388">
        <f>IF(T($L11)=T('Typy taboru'!$C$8),IF($S11&gt;0,IF($S11&gt;='Typy taboru'!$F$8,IF($S11&gt;'Typy taboru'!$G$8,IF($S11&gt;'Typy taboru'!$I$8,3,2),1),0)),0)</f>
        <v>0</v>
      </c>
      <c r="BV11" s="377">
        <f>IF(T($C11)=T('Typy taboru'!$C$9),IF($J11&gt;0,IF($J11&gt;='Typy taboru'!$F$9,IF($J11&gt;'Typy taboru'!$G$9,IF($J11&gt;'Typy taboru'!$I$9,3,2),1),0)),0)</f>
        <v>0</v>
      </c>
      <c r="BW11" s="388">
        <f>IF(T($L11)=T('Typy taboru'!$C$9),IF($S11&gt;0,IF($S11&gt;='Typy taboru'!$F$9,IF($S11&gt;'Typy taboru'!$G$9,IF($S11&gt;'Typy taboru'!$I$9,3,2),1),0)),0)</f>
        <v>0</v>
      </c>
      <c r="BY11" s="377">
        <f>IF(T($C11)=T('Typy taboru'!$C$10),IF($J11&gt;0,IF($J11&gt;='Typy taboru'!$F$10,IF($J11&gt;'Typy taboru'!$G$10,IF($J11&gt;'Typy taboru'!$I$10,3,2),1),0)),0)</f>
        <v>0</v>
      </c>
      <c r="BZ11" s="388">
        <f>IF(T($L11)=T('Typy taboru'!$C$10),IF($S11&gt;0,IF($S11&gt;='Typy taboru'!$F$10,IF($S11&gt;'Typy taboru'!$G$10,IF($S11&gt;'Typy taboru'!$I$10,3,2),1),0)),0)</f>
        <v>0</v>
      </c>
      <c r="CB11" s="377">
        <f>IF(T($C11)=T('Typy taboru'!$C$11),IF($J11&gt;0,IF($J11&gt;='Typy taboru'!$F$11,IF($J11&gt;'Typy taboru'!$G$11,IF($J11&gt;'Typy taboru'!$I$11,3,2),1),0)),0)</f>
        <v>0</v>
      </c>
      <c r="CC11" s="388">
        <f>IF(T($L11)=T('Typy taboru'!$C$11),IF($S11&gt;0,IF($S11&gt;='Typy taboru'!$F$11,IF($S11&gt;'Typy taboru'!$G$11,IF($S11&gt;'Typy taboru'!$I$11,3,2),1),0)),0)</f>
        <v>0</v>
      </c>
      <c r="CE11" s="377">
        <f>IF(T($C11)=T('Typy taboru'!$C$12),IF($J11&gt;0,IF($J11&gt;='Typy taboru'!$F$12,IF($J11&gt;'Typy taboru'!$G$12,IF($J11&gt;'Typy taboru'!$I$12,3,2),1),0)),0)</f>
        <v>0</v>
      </c>
      <c r="CF11" s="388">
        <f>IF(T($L11)=T('Typy taboru'!$C$12),IF($S11&gt;0,IF($S11&gt;='Typy taboru'!$F$12,IF($S11&gt;'Typy taboru'!$G$12,IF($S11&gt;'Typy taboru'!$I$12,3,2),1),0)),0)</f>
        <v>0</v>
      </c>
      <c r="CH11" s="377">
        <f>IF(T($C11)=T('Typy taboru'!$C$13),IF($J11&gt;0,IF($J11&gt;='Typy taboru'!$F$13,IF($J11&gt;'Typy taboru'!$G$13,IF($J11&gt;'Typy taboru'!$I$13,3,2),1),0)),0)</f>
        <v>0</v>
      </c>
      <c r="CI11" s="388">
        <f>IF(T($L11)=T('Typy taboru'!$C$13),IF($S11&gt;0,IF($S11&gt;='Typy taboru'!$F$13,IF($S11&gt;'Typy taboru'!$G$13,IF($S11&gt;'Typy taboru'!$I$13,3,2),1),0)),0)</f>
        <v>0</v>
      </c>
      <c r="CK11" s="377">
        <f>IF(T($C11)=T('Typy taboru'!$C$14),IF($J11&gt;0,IF($J11&gt;='Typy taboru'!$F$14,IF($J11&gt;'Typy taboru'!$G$14,IF($J11&gt;'Typy taboru'!$I$14,3,2),1),0)),0)</f>
        <v>0</v>
      </c>
      <c r="CL11" s="388">
        <f>IF(T($L11)=T('Typy taboru'!$C$14),IF($S11&gt;0,IF($S11&gt;='Typy taboru'!$F$14,IF($S11&gt;'Typy taboru'!$G$14,IF($S11&gt;'Typy taboru'!$I$14,3,2),1),0)),0)</f>
        <v>0</v>
      </c>
      <c r="CN11" s="377">
        <f>IF(T($C11)=T('Typy taboru'!$C$15),IF($J11&gt;0,IF($J11&gt;='Typy taboru'!$F$15,IF($J11&gt;'Typy taboru'!$G$15,IF($J11&gt;'Typy taboru'!$I$15,3,2),1),0)),0)</f>
        <v>0</v>
      </c>
      <c r="CO11" s="388">
        <f>IF(T($L11)=T('Typy taboru'!$C$15),IF($S11&gt;0,IF($S11&gt;='Typy taboru'!$F$15,IF($S11&gt;'Typy taboru'!$G$15,IF($S11&gt;'Typy taboru'!$I$15,3,2),1),0)),0)</f>
        <v>0</v>
      </c>
    </row>
    <row r="12" spans="1:93" s="366" customFormat="1" ht="24.95" customHeight="1" x14ac:dyDescent="0.2">
      <c r="B12" s="371">
        <v>7.28</v>
      </c>
      <c r="C12" s="393" t="s">
        <v>80</v>
      </c>
      <c r="D12" s="390" t="s">
        <v>119</v>
      </c>
      <c r="E12" s="439">
        <v>9.6999999999999993</v>
      </c>
      <c r="F12" s="439" t="s">
        <v>23</v>
      </c>
      <c r="G12" s="372">
        <v>11</v>
      </c>
      <c r="H12" s="373">
        <f t="shared" si="22"/>
        <v>1.1340206185567012</v>
      </c>
      <c r="I12" s="96" t="s">
        <v>102</v>
      </c>
      <c r="J12" s="372">
        <v>7</v>
      </c>
      <c r="K12" s="374">
        <v>7.49</v>
      </c>
      <c r="L12" s="393" t="s">
        <v>80</v>
      </c>
      <c r="M12" s="390" t="s">
        <v>134</v>
      </c>
      <c r="N12" s="439">
        <v>7.4</v>
      </c>
      <c r="O12" s="439" t="s">
        <v>23</v>
      </c>
      <c r="P12" s="372">
        <v>7</v>
      </c>
      <c r="Q12" s="373">
        <f t="shared" si="23"/>
        <v>0.94594594594594594</v>
      </c>
      <c r="R12" s="96" t="s">
        <v>115</v>
      </c>
      <c r="S12" s="372">
        <v>6</v>
      </c>
      <c r="T12" s="375">
        <f t="shared" ref="T12:T14" si="24">G12+P12</f>
        <v>18</v>
      </c>
      <c r="U12" s="376">
        <f t="shared" ref="U12:U14" si="25">T12/(N(E12)+N(F12)+N(N12)+N(O12))</f>
        <v>1.0526315789473684</v>
      </c>
      <c r="X12" s="377">
        <f t="shared" si="3"/>
        <v>0</v>
      </c>
      <c r="Y12" s="378">
        <f t="shared" si="3"/>
        <v>0</v>
      </c>
      <c r="Z12" s="378">
        <f t="shared" si="3"/>
        <v>18</v>
      </c>
      <c r="AA12" s="379">
        <f t="shared" si="3"/>
        <v>0</v>
      </c>
      <c r="AB12" s="379">
        <f t="shared" si="3"/>
        <v>0</v>
      </c>
      <c r="AC12" s="378">
        <f t="shared" si="3"/>
        <v>0</v>
      </c>
      <c r="AD12" s="378">
        <f t="shared" si="3"/>
        <v>0</v>
      </c>
      <c r="AE12" s="379">
        <f t="shared" si="3"/>
        <v>0</v>
      </c>
      <c r="AF12" s="379">
        <f t="shared" si="3"/>
        <v>0</v>
      </c>
      <c r="AG12" s="378">
        <f t="shared" si="3"/>
        <v>0</v>
      </c>
      <c r="AH12" s="378">
        <f t="shared" si="3"/>
        <v>0</v>
      </c>
      <c r="AI12" s="379">
        <f t="shared" si="3"/>
        <v>0</v>
      </c>
      <c r="AJ12" s="379">
        <f t="shared" si="3"/>
        <v>0</v>
      </c>
      <c r="AK12" s="380">
        <f t="shared" si="4"/>
        <v>0</v>
      </c>
      <c r="AM12" s="381">
        <f t="shared" ref="AM12:AM14" si="26">Y12+Z12</f>
        <v>18</v>
      </c>
      <c r="AN12" s="382">
        <f t="shared" ref="AN12:AN14" si="27">AA12+AB12</f>
        <v>0</v>
      </c>
      <c r="AO12" s="383">
        <f t="shared" ref="AO12:AO14" si="28">AC12+AD12</f>
        <v>0</v>
      </c>
      <c r="AP12" s="382">
        <f t="shared" ref="AP12:AP14" si="29">AE12+AF12</f>
        <v>0</v>
      </c>
      <c r="AQ12" s="383">
        <f t="shared" ref="AQ12:AQ14" si="30">AG12+AH12</f>
        <v>0</v>
      </c>
      <c r="AR12" s="382">
        <f t="shared" ref="AR12:AR14" si="31">AI12+AJ12</f>
        <v>0</v>
      </c>
      <c r="AS12" s="384">
        <f t="shared" ref="AS12:AS14" si="32">AK12+X12</f>
        <v>0</v>
      </c>
      <c r="AV12" s="377">
        <f t="shared" si="12"/>
        <v>0</v>
      </c>
      <c r="AW12" s="378">
        <f t="shared" si="12"/>
        <v>0</v>
      </c>
      <c r="AX12" s="378">
        <f t="shared" si="12"/>
        <v>17.100000000000001</v>
      </c>
      <c r="AY12" s="379">
        <f t="shared" si="12"/>
        <v>0</v>
      </c>
      <c r="AZ12" s="379">
        <f t="shared" si="12"/>
        <v>0</v>
      </c>
      <c r="BA12" s="378">
        <f t="shared" si="12"/>
        <v>0</v>
      </c>
      <c r="BB12" s="378">
        <f t="shared" si="12"/>
        <v>0</v>
      </c>
      <c r="BC12" s="379">
        <f t="shared" si="12"/>
        <v>0</v>
      </c>
      <c r="BD12" s="379">
        <f t="shared" si="12"/>
        <v>0</v>
      </c>
      <c r="BE12" s="378">
        <f t="shared" si="12"/>
        <v>0</v>
      </c>
      <c r="BF12" s="378">
        <f t="shared" si="12"/>
        <v>0</v>
      </c>
      <c r="BG12" s="379">
        <f t="shared" si="12"/>
        <v>0</v>
      </c>
      <c r="BH12" s="379">
        <f t="shared" si="12"/>
        <v>0</v>
      </c>
      <c r="BI12" s="380">
        <f t="shared" si="13"/>
        <v>0</v>
      </c>
      <c r="BK12" s="381">
        <f t="shared" ref="BK12:BK14" si="33">AW12+AX12</f>
        <v>17.100000000000001</v>
      </c>
      <c r="BL12" s="382">
        <f t="shared" ref="BL12:BL14" si="34">AY12+AZ12</f>
        <v>0</v>
      </c>
      <c r="BM12" s="383">
        <f t="shared" ref="BM12:BM14" si="35">BA12+BB12</f>
        <v>0</v>
      </c>
      <c r="BN12" s="382">
        <f t="shared" ref="BN12:BN14" si="36">BC12+BD12</f>
        <v>0</v>
      </c>
      <c r="BO12" s="383">
        <f t="shared" ref="BO12:BO14" si="37">BE12+BF12</f>
        <v>0</v>
      </c>
      <c r="BP12" s="382">
        <f t="shared" ref="BP12:BP14" si="38">BG12+BH12</f>
        <v>0</v>
      </c>
      <c r="BQ12" s="384">
        <f t="shared" ref="BQ12:BQ14" si="39">BI12+AV12</f>
        <v>0</v>
      </c>
      <c r="BS12" s="377">
        <f>IF(T($C12)=T('Typy taboru'!$C$8),IF($J12&gt;0,IF($J12&gt;='Typy taboru'!$F$8,IF($J12&gt;'Typy taboru'!$G$8,IF($J12&gt;'Typy taboru'!$I$8,3,2),1),0)),0)</f>
        <v>0</v>
      </c>
      <c r="BT12" s="388">
        <f>IF(T($L12)=T('Typy taboru'!$C$8),IF($S12&gt;0,IF($S12&gt;='Typy taboru'!$F$8,IF($S12&gt;'Typy taboru'!$G$8,IF($S12&gt;'Typy taboru'!$I$8,3,2),1),0)),0)</f>
        <v>0</v>
      </c>
      <c r="BV12" s="377">
        <f>IF(T($C12)=T('Typy taboru'!$C$9),IF($J12&gt;0,IF($J12&gt;='Typy taboru'!$F$9,IF($J12&gt;'Typy taboru'!$G$9,IF($J12&gt;'Typy taboru'!$I$9,3,2),1),0)),0)</f>
        <v>0</v>
      </c>
      <c r="BW12" s="388">
        <f>IF(T($L12)=T('Typy taboru'!$C$9),IF($S12&gt;0,IF($S12&gt;='Typy taboru'!$F$9,IF($S12&gt;'Typy taboru'!$G$9,IF($S12&gt;'Typy taboru'!$I$9,3,2),1),0)),0)</f>
        <v>0</v>
      </c>
      <c r="BY12" s="377">
        <f>IF(T($C12)=T('Typy taboru'!$C$10),IF($J12&gt;0,IF($J12&gt;='Typy taboru'!$F$10,IF($J12&gt;'Typy taboru'!$G$10,IF($J12&gt;'Typy taboru'!$I$10,3,2),1),0)),0)</f>
        <v>0</v>
      </c>
      <c r="BZ12" s="388">
        <f>IF(T($L12)=T('Typy taboru'!$C$10),IF($S12&gt;0,IF($S12&gt;='Typy taboru'!$F$10,IF($S12&gt;'Typy taboru'!$G$10,IF($S12&gt;'Typy taboru'!$I$10,3,2),1),0)),0)</f>
        <v>0</v>
      </c>
      <c r="CB12" s="377">
        <f>IF(T($C12)=T('Typy taboru'!$C$11),IF($J12&gt;0,IF($J12&gt;='Typy taboru'!$F$11,IF($J12&gt;'Typy taboru'!$G$11,IF($J12&gt;'Typy taboru'!$I$11,3,2),1),0)),0)</f>
        <v>0</v>
      </c>
      <c r="CC12" s="388">
        <f>IF(T($L12)=T('Typy taboru'!$C$11),IF($S12&gt;0,IF($S12&gt;='Typy taboru'!$F$11,IF($S12&gt;'Typy taboru'!$G$11,IF($S12&gt;'Typy taboru'!$I$11,3,2),1),0)),0)</f>
        <v>0</v>
      </c>
      <c r="CE12" s="377">
        <f>IF(T($C12)=T('Typy taboru'!$C$12),IF($J12&gt;0,IF($J12&gt;='Typy taboru'!$F$12,IF($J12&gt;'Typy taboru'!$G$12,IF($J12&gt;'Typy taboru'!$I$12,3,2),1),0)),0)</f>
        <v>0</v>
      </c>
      <c r="CF12" s="388">
        <f>IF(T($L12)=T('Typy taboru'!$C$12),IF($S12&gt;0,IF($S12&gt;='Typy taboru'!$F$12,IF($S12&gt;'Typy taboru'!$G$12,IF($S12&gt;'Typy taboru'!$I$12,3,2),1),0)),0)</f>
        <v>0</v>
      </c>
      <c r="CH12" s="377">
        <f>IF(T($C12)=T('Typy taboru'!$C$13),IF($J12&gt;0,IF($J12&gt;='Typy taboru'!$F$13,IF($J12&gt;'Typy taboru'!$G$13,IF($J12&gt;'Typy taboru'!$I$13,3,2),1),0)),0)</f>
        <v>0</v>
      </c>
      <c r="CI12" s="388">
        <f>IF(T($L12)=T('Typy taboru'!$C$13),IF($S12&gt;0,IF($S12&gt;='Typy taboru'!$F$13,IF($S12&gt;'Typy taboru'!$G$13,IF($S12&gt;'Typy taboru'!$I$13,3,2),1),0)),0)</f>
        <v>0</v>
      </c>
      <c r="CK12" s="377">
        <f>IF(T($C12)=T('Typy taboru'!$C$14),IF($J12&gt;0,IF($J12&gt;='Typy taboru'!$F$14,IF($J12&gt;'Typy taboru'!$G$14,IF($J12&gt;'Typy taboru'!$I$14,3,2),1),0)),0)</f>
        <v>0</v>
      </c>
      <c r="CL12" s="388">
        <f>IF(T($L12)=T('Typy taboru'!$C$14),IF($S12&gt;0,IF($S12&gt;='Typy taboru'!$F$14,IF($S12&gt;'Typy taboru'!$G$14,IF($S12&gt;'Typy taboru'!$I$14,3,2),1),0)),0)</f>
        <v>0</v>
      </c>
      <c r="CN12" s="377">
        <f>IF(T($C12)=T('Typy taboru'!$C$15),IF($J12&gt;0,IF($J12&gt;='Typy taboru'!$F$15,IF($J12&gt;'Typy taboru'!$G$15,IF($J12&gt;'Typy taboru'!$I$15,3,2),1),0)),0)</f>
        <v>0</v>
      </c>
      <c r="CO12" s="388">
        <f>IF(T($L12)=T('Typy taboru'!$C$15),IF($S12&gt;0,IF($S12&gt;='Typy taboru'!$F$15,IF($S12&gt;'Typy taboru'!$G$15,IF($S12&gt;'Typy taboru'!$I$15,3,2),1),0)),0)</f>
        <v>0</v>
      </c>
    </row>
    <row r="13" spans="1:93" s="366" customFormat="1" ht="24.95" customHeight="1" x14ac:dyDescent="0.2">
      <c r="B13" s="371">
        <v>8.07</v>
      </c>
      <c r="C13" s="393" t="s">
        <v>80</v>
      </c>
      <c r="D13" s="390" t="s">
        <v>120</v>
      </c>
      <c r="E13" s="439">
        <v>4.9000000000000004</v>
      </c>
      <c r="F13" s="439" t="s">
        <v>23</v>
      </c>
      <c r="G13" s="372">
        <v>14</v>
      </c>
      <c r="H13" s="373">
        <f t="shared" si="22"/>
        <v>2.8571428571428568</v>
      </c>
      <c r="I13" s="96" t="s">
        <v>104</v>
      </c>
      <c r="J13" s="372">
        <v>12</v>
      </c>
      <c r="K13" s="374">
        <v>8.33</v>
      </c>
      <c r="L13" s="393" t="s">
        <v>80</v>
      </c>
      <c r="M13" s="390" t="s">
        <v>139</v>
      </c>
      <c r="N13" s="439">
        <v>4.9000000000000004</v>
      </c>
      <c r="O13" s="439" t="s">
        <v>23</v>
      </c>
      <c r="P13" s="372">
        <v>15</v>
      </c>
      <c r="Q13" s="373">
        <f t="shared" si="23"/>
        <v>3.0612244897959182</v>
      </c>
      <c r="R13" s="96" t="s">
        <v>146</v>
      </c>
      <c r="S13" s="372">
        <v>9</v>
      </c>
      <c r="T13" s="375">
        <f t="shared" si="24"/>
        <v>29</v>
      </c>
      <c r="U13" s="376">
        <f t="shared" si="25"/>
        <v>2.9591836734693877</v>
      </c>
      <c r="X13" s="377">
        <f t="shared" si="3"/>
        <v>0</v>
      </c>
      <c r="Y13" s="378">
        <f t="shared" si="3"/>
        <v>0</v>
      </c>
      <c r="Z13" s="378">
        <f t="shared" si="3"/>
        <v>0</v>
      </c>
      <c r="AA13" s="379">
        <f t="shared" si="3"/>
        <v>29</v>
      </c>
      <c r="AB13" s="379">
        <f t="shared" si="3"/>
        <v>0</v>
      </c>
      <c r="AC13" s="378">
        <f t="shared" si="3"/>
        <v>0</v>
      </c>
      <c r="AD13" s="378">
        <f t="shared" si="3"/>
        <v>0</v>
      </c>
      <c r="AE13" s="379">
        <f t="shared" si="3"/>
        <v>0</v>
      </c>
      <c r="AF13" s="379">
        <f t="shared" si="3"/>
        <v>0</v>
      </c>
      <c r="AG13" s="378">
        <f t="shared" si="3"/>
        <v>0</v>
      </c>
      <c r="AH13" s="378">
        <f t="shared" si="3"/>
        <v>0</v>
      </c>
      <c r="AI13" s="379">
        <f t="shared" si="3"/>
        <v>0</v>
      </c>
      <c r="AJ13" s="379">
        <f t="shared" si="3"/>
        <v>0</v>
      </c>
      <c r="AK13" s="380">
        <f t="shared" si="4"/>
        <v>0</v>
      </c>
      <c r="AM13" s="381">
        <f t="shared" si="26"/>
        <v>0</v>
      </c>
      <c r="AN13" s="382">
        <f t="shared" si="27"/>
        <v>29</v>
      </c>
      <c r="AO13" s="383">
        <f t="shared" si="28"/>
        <v>0</v>
      </c>
      <c r="AP13" s="382">
        <f t="shared" si="29"/>
        <v>0</v>
      </c>
      <c r="AQ13" s="383">
        <f t="shared" si="30"/>
        <v>0</v>
      </c>
      <c r="AR13" s="382">
        <f t="shared" si="31"/>
        <v>0</v>
      </c>
      <c r="AS13" s="384">
        <f t="shared" si="32"/>
        <v>0</v>
      </c>
      <c r="AV13" s="377">
        <f t="shared" si="12"/>
        <v>0</v>
      </c>
      <c r="AW13" s="378">
        <f t="shared" si="12"/>
        <v>0</v>
      </c>
      <c r="AX13" s="378">
        <f t="shared" si="12"/>
        <v>0</v>
      </c>
      <c r="AY13" s="379">
        <f t="shared" si="12"/>
        <v>9.8000000000000007</v>
      </c>
      <c r="AZ13" s="379">
        <f t="shared" si="12"/>
        <v>0</v>
      </c>
      <c r="BA13" s="378">
        <f t="shared" si="12"/>
        <v>0</v>
      </c>
      <c r="BB13" s="378">
        <f t="shared" si="12"/>
        <v>0</v>
      </c>
      <c r="BC13" s="379">
        <f t="shared" si="12"/>
        <v>0</v>
      </c>
      <c r="BD13" s="379">
        <f t="shared" si="12"/>
        <v>0</v>
      </c>
      <c r="BE13" s="378">
        <f t="shared" si="12"/>
        <v>0</v>
      </c>
      <c r="BF13" s="378">
        <f t="shared" si="12"/>
        <v>0</v>
      </c>
      <c r="BG13" s="379">
        <f t="shared" si="12"/>
        <v>0</v>
      </c>
      <c r="BH13" s="379">
        <f t="shared" si="12"/>
        <v>0</v>
      </c>
      <c r="BI13" s="380">
        <f t="shared" si="13"/>
        <v>0</v>
      </c>
      <c r="BK13" s="381">
        <f t="shared" si="33"/>
        <v>0</v>
      </c>
      <c r="BL13" s="382">
        <f t="shared" si="34"/>
        <v>9.8000000000000007</v>
      </c>
      <c r="BM13" s="383">
        <f t="shared" si="35"/>
        <v>0</v>
      </c>
      <c r="BN13" s="382">
        <f t="shared" si="36"/>
        <v>0</v>
      </c>
      <c r="BO13" s="383">
        <f t="shared" si="37"/>
        <v>0</v>
      </c>
      <c r="BP13" s="382">
        <f t="shared" si="38"/>
        <v>0</v>
      </c>
      <c r="BQ13" s="384">
        <f t="shared" si="39"/>
        <v>0</v>
      </c>
      <c r="BS13" s="377">
        <f>IF(T($C13)=T('Typy taboru'!$C$8),IF($J13&gt;0,IF($J13&gt;='Typy taboru'!$F$8,IF($J13&gt;'Typy taboru'!$G$8,IF($J13&gt;'Typy taboru'!$I$8,3,2),1),0)),0)</f>
        <v>0</v>
      </c>
      <c r="BT13" s="388">
        <f>IF(T($L13)=T('Typy taboru'!$C$8),IF($S13&gt;0,IF($S13&gt;='Typy taboru'!$F$8,IF($S13&gt;'Typy taboru'!$G$8,IF($S13&gt;'Typy taboru'!$I$8,3,2),1),0)),0)</f>
        <v>0</v>
      </c>
      <c r="BV13" s="377">
        <f>IF(T($C13)=T('Typy taboru'!$C$9),IF($J13&gt;0,IF($J13&gt;='Typy taboru'!$F$9,IF($J13&gt;'Typy taboru'!$G$9,IF($J13&gt;'Typy taboru'!$I$9,3,2),1),0)),0)</f>
        <v>0</v>
      </c>
      <c r="BW13" s="388">
        <f>IF(T($L13)=T('Typy taboru'!$C$9),IF($S13&gt;0,IF($S13&gt;='Typy taboru'!$F$9,IF($S13&gt;'Typy taboru'!$G$9,IF($S13&gt;'Typy taboru'!$I$9,3,2),1),0)),0)</f>
        <v>0</v>
      </c>
      <c r="BY13" s="377">
        <f>IF(T($C13)=T('Typy taboru'!$C$10),IF($J13&gt;0,IF($J13&gt;='Typy taboru'!$F$10,IF($J13&gt;'Typy taboru'!$G$10,IF($J13&gt;'Typy taboru'!$I$10,3,2),1),0)),0)</f>
        <v>0</v>
      </c>
      <c r="BZ13" s="388">
        <f>IF(T($L13)=T('Typy taboru'!$C$10),IF($S13&gt;0,IF($S13&gt;='Typy taboru'!$F$10,IF($S13&gt;'Typy taboru'!$G$10,IF($S13&gt;'Typy taboru'!$I$10,3,2),1),0)),0)</f>
        <v>0</v>
      </c>
      <c r="CB13" s="377">
        <f>IF(T($C13)=T('Typy taboru'!$C$11),IF($J13&gt;0,IF($J13&gt;='Typy taboru'!$F$11,IF($J13&gt;'Typy taboru'!$G$11,IF($J13&gt;'Typy taboru'!$I$11,3,2),1),0)),0)</f>
        <v>0</v>
      </c>
      <c r="CC13" s="388">
        <f>IF(T($L13)=T('Typy taboru'!$C$11),IF($S13&gt;0,IF($S13&gt;='Typy taboru'!$F$11,IF($S13&gt;'Typy taboru'!$G$11,IF($S13&gt;'Typy taboru'!$I$11,3,2),1),0)),0)</f>
        <v>0</v>
      </c>
      <c r="CE13" s="377">
        <f>IF(T($C13)=T('Typy taboru'!$C$12),IF($J13&gt;0,IF($J13&gt;='Typy taboru'!$F$12,IF($J13&gt;'Typy taboru'!$G$12,IF($J13&gt;'Typy taboru'!$I$12,3,2),1),0)),0)</f>
        <v>0</v>
      </c>
      <c r="CF13" s="388">
        <f>IF(T($L13)=T('Typy taboru'!$C$12),IF($S13&gt;0,IF($S13&gt;='Typy taboru'!$F$12,IF($S13&gt;'Typy taboru'!$G$12,IF($S13&gt;'Typy taboru'!$I$12,3,2),1),0)),0)</f>
        <v>0</v>
      </c>
      <c r="CH13" s="377">
        <f>IF(T($C13)=T('Typy taboru'!$C$13),IF($J13&gt;0,IF($J13&gt;='Typy taboru'!$F$13,IF($J13&gt;'Typy taboru'!$G$13,IF($J13&gt;'Typy taboru'!$I$13,3,2),1),0)),0)</f>
        <v>0</v>
      </c>
      <c r="CI13" s="388">
        <f>IF(T($L13)=T('Typy taboru'!$C$13),IF($S13&gt;0,IF($S13&gt;='Typy taboru'!$F$13,IF($S13&gt;'Typy taboru'!$G$13,IF($S13&gt;'Typy taboru'!$I$13,3,2),1),0)),0)</f>
        <v>0</v>
      </c>
      <c r="CK13" s="377">
        <f>IF(T($C13)=T('Typy taboru'!$C$14),IF($J13&gt;0,IF($J13&gt;='Typy taboru'!$F$14,IF($J13&gt;'Typy taboru'!$G$14,IF($J13&gt;'Typy taboru'!$I$14,3,2),1),0)),0)</f>
        <v>0</v>
      </c>
      <c r="CL13" s="388">
        <f>IF(T($L13)=T('Typy taboru'!$C$14),IF($S13&gt;0,IF($S13&gt;='Typy taboru'!$F$14,IF($S13&gt;'Typy taboru'!$G$14,IF($S13&gt;'Typy taboru'!$I$14,3,2),1),0)),0)</f>
        <v>0</v>
      </c>
      <c r="CN13" s="377">
        <f>IF(T($C13)=T('Typy taboru'!$C$15),IF($J13&gt;0,IF($J13&gt;='Typy taboru'!$F$15,IF($J13&gt;'Typy taboru'!$G$15,IF($J13&gt;'Typy taboru'!$I$15,3,2),1),0)),0)</f>
        <v>0</v>
      </c>
      <c r="CO13" s="388">
        <f>IF(T($L13)=T('Typy taboru'!$C$15),IF($S13&gt;0,IF($S13&gt;='Typy taboru'!$F$15,IF($S13&gt;'Typy taboru'!$G$15,IF($S13&gt;'Typy taboru'!$I$15,3,2),1),0)),0)</f>
        <v>0</v>
      </c>
    </row>
    <row r="14" spans="1:93" s="366" customFormat="1" ht="24.95" customHeight="1" x14ac:dyDescent="0.2">
      <c r="B14" s="371">
        <v>9.0299999999999994</v>
      </c>
      <c r="C14" s="393" t="s">
        <v>80</v>
      </c>
      <c r="D14" s="390" t="s">
        <v>121</v>
      </c>
      <c r="E14" s="439">
        <v>3.8</v>
      </c>
      <c r="F14" s="439" t="s">
        <v>23</v>
      </c>
      <c r="G14" s="372">
        <v>20</v>
      </c>
      <c r="H14" s="373">
        <f t="shared" si="22"/>
        <v>5.2631578947368425</v>
      </c>
      <c r="I14" s="96" t="s">
        <v>102</v>
      </c>
      <c r="J14" s="372">
        <v>19</v>
      </c>
      <c r="K14" s="374">
        <v>9.23</v>
      </c>
      <c r="L14" s="393" t="s">
        <v>80</v>
      </c>
      <c r="M14" s="390" t="s">
        <v>140</v>
      </c>
      <c r="N14" s="439">
        <v>9.8000000000000007</v>
      </c>
      <c r="O14" s="439" t="s">
        <v>23</v>
      </c>
      <c r="P14" s="372">
        <v>21</v>
      </c>
      <c r="Q14" s="373">
        <f t="shared" si="23"/>
        <v>2.1428571428571428</v>
      </c>
      <c r="R14" s="96" t="s">
        <v>108</v>
      </c>
      <c r="S14" s="372">
        <v>13</v>
      </c>
      <c r="T14" s="375">
        <f t="shared" si="24"/>
        <v>41</v>
      </c>
      <c r="U14" s="376">
        <f t="shared" si="25"/>
        <v>3.0147058823529407</v>
      </c>
      <c r="X14" s="377">
        <f t="shared" si="3"/>
        <v>0</v>
      </c>
      <c r="Y14" s="378">
        <f t="shared" si="3"/>
        <v>0</v>
      </c>
      <c r="Z14" s="378">
        <f t="shared" si="3"/>
        <v>0</v>
      </c>
      <c r="AA14" s="379">
        <f t="shared" si="3"/>
        <v>41</v>
      </c>
      <c r="AB14" s="379">
        <f t="shared" si="3"/>
        <v>0</v>
      </c>
      <c r="AC14" s="378">
        <f t="shared" si="3"/>
        <v>0</v>
      </c>
      <c r="AD14" s="378">
        <f t="shared" si="3"/>
        <v>0</v>
      </c>
      <c r="AE14" s="379">
        <f t="shared" si="3"/>
        <v>0</v>
      </c>
      <c r="AF14" s="379">
        <f t="shared" si="3"/>
        <v>0</v>
      </c>
      <c r="AG14" s="378">
        <f t="shared" si="3"/>
        <v>0</v>
      </c>
      <c r="AH14" s="378">
        <f t="shared" si="3"/>
        <v>0</v>
      </c>
      <c r="AI14" s="379">
        <f t="shared" si="3"/>
        <v>0</v>
      </c>
      <c r="AJ14" s="379">
        <f t="shared" si="3"/>
        <v>0</v>
      </c>
      <c r="AK14" s="380">
        <f t="shared" si="4"/>
        <v>0</v>
      </c>
      <c r="AM14" s="381">
        <f t="shared" si="26"/>
        <v>0</v>
      </c>
      <c r="AN14" s="382">
        <f t="shared" si="27"/>
        <v>41</v>
      </c>
      <c r="AO14" s="383">
        <f t="shared" si="28"/>
        <v>0</v>
      </c>
      <c r="AP14" s="382">
        <f t="shared" si="29"/>
        <v>0</v>
      </c>
      <c r="AQ14" s="383">
        <f t="shared" si="30"/>
        <v>0</v>
      </c>
      <c r="AR14" s="382">
        <f t="shared" si="31"/>
        <v>0</v>
      </c>
      <c r="AS14" s="384">
        <f t="shared" si="32"/>
        <v>0</v>
      </c>
      <c r="AV14" s="377">
        <f t="shared" si="12"/>
        <v>0</v>
      </c>
      <c r="AW14" s="378">
        <f t="shared" si="12"/>
        <v>0</v>
      </c>
      <c r="AX14" s="378">
        <f t="shared" si="12"/>
        <v>0</v>
      </c>
      <c r="AY14" s="379">
        <f t="shared" si="12"/>
        <v>13.600000000000001</v>
      </c>
      <c r="AZ14" s="379">
        <f t="shared" si="12"/>
        <v>0</v>
      </c>
      <c r="BA14" s="378">
        <f t="shared" si="12"/>
        <v>0</v>
      </c>
      <c r="BB14" s="378">
        <f t="shared" si="12"/>
        <v>0</v>
      </c>
      <c r="BC14" s="379">
        <f t="shared" si="12"/>
        <v>0</v>
      </c>
      <c r="BD14" s="379">
        <f t="shared" si="12"/>
        <v>0</v>
      </c>
      <c r="BE14" s="378">
        <f t="shared" si="12"/>
        <v>0</v>
      </c>
      <c r="BF14" s="378">
        <f t="shared" si="12"/>
        <v>0</v>
      </c>
      <c r="BG14" s="379">
        <f t="shared" si="12"/>
        <v>0</v>
      </c>
      <c r="BH14" s="379">
        <f t="shared" si="12"/>
        <v>0</v>
      </c>
      <c r="BI14" s="380">
        <f t="shared" si="13"/>
        <v>0</v>
      </c>
      <c r="BK14" s="381">
        <f t="shared" si="33"/>
        <v>0</v>
      </c>
      <c r="BL14" s="382">
        <f t="shared" si="34"/>
        <v>13.600000000000001</v>
      </c>
      <c r="BM14" s="383">
        <f t="shared" si="35"/>
        <v>0</v>
      </c>
      <c r="BN14" s="382">
        <f t="shared" si="36"/>
        <v>0</v>
      </c>
      <c r="BO14" s="383">
        <f t="shared" si="37"/>
        <v>0</v>
      </c>
      <c r="BP14" s="382">
        <f t="shared" si="38"/>
        <v>0</v>
      </c>
      <c r="BQ14" s="384">
        <f t="shared" si="39"/>
        <v>0</v>
      </c>
      <c r="BS14" s="377">
        <f>IF(T($C14)=T('Typy taboru'!$C$8),IF($J14&gt;0,IF($J14&gt;='Typy taboru'!$F$8,IF($J14&gt;'Typy taboru'!$G$8,IF($J14&gt;'Typy taboru'!$I$8,3,2),1),0)),0)</f>
        <v>0</v>
      </c>
      <c r="BT14" s="388">
        <f>IF(T($L14)=T('Typy taboru'!$C$8),IF($S14&gt;0,IF($S14&gt;='Typy taboru'!$F$8,IF($S14&gt;'Typy taboru'!$G$8,IF($S14&gt;'Typy taboru'!$I$8,3,2),1),0)),0)</f>
        <v>0</v>
      </c>
      <c r="BV14" s="377">
        <f>IF(T($C14)=T('Typy taboru'!$C$9),IF($J14&gt;0,IF($J14&gt;='Typy taboru'!$F$9,IF($J14&gt;'Typy taboru'!$G$9,IF($J14&gt;'Typy taboru'!$I$9,3,2),1),0)),0)</f>
        <v>0</v>
      </c>
      <c r="BW14" s="388">
        <f>IF(T($L14)=T('Typy taboru'!$C$9),IF($S14&gt;0,IF($S14&gt;='Typy taboru'!$F$9,IF($S14&gt;'Typy taboru'!$G$9,IF($S14&gt;'Typy taboru'!$I$9,3,2),1),0)),0)</f>
        <v>0</v>
      </c>
      <c r="BY14" s="377">
        <f>IF(T($C14)=T('Typy taboru'!$C$10),IF($J14&gt;0,IF($J14&gt;='Typy taboru'!$F$10,IF($J14&gt;'Typy taboru'!$G$10,IF($J14&gt;'Typy taboru'!$I$10,3,2),1),0)),0)</f>
        <v>0</v>
      </c>
      <c r="BZ14" s="388">
        <f>IF(T($L14)=T('Typy taboru'!$C$10),IF($S14&gt;0,IF($S14&gt;='Typy taboru'!$F$10,IF($S14&gt;'Typy taboru'!$G$10,IF($S14&gt;'Typy taboru'!$I$10,3,2),1),0)),0)</f>
        <v>0</v>
      </c>
      <c r="CB14" s="377">
        <f>IF(T($C14)=T('Typy taboru'!$C$11),IF($J14&gt;0,IF($J14&gt;='Typy taboru'!$F$11,IF($J14&gt;'Typy taboru'!$G$11,IF($J14&gt;'Typy taboru'!$I$11,3,2),1),0)),0)</f>
        <v>0</v>
      </c>
      <c r="CC14" s="388">
        <f>IF(T($L14)=T('Typy taboru'!$C$11),IF($S14&gt;0,IF($S14&gt;='Typy taboru'!$F$11,IF($S14&gt;'Typy taboru'!$G$11,IF($S14&gt;'Typy taboru'!$I$11,3,2),1),0)),0)</f>
        <v>0</v>
      </c>
      <c r="CE14" s="377">
        <f>IF(T($C14)=T('Typy taboru'!$C$12),IF($J14&gt;0,IF($J14&gt;='Typy taboru'!$F$12,IF($J14&gt;'Typy taboru'!$G$12,IF($J14&gt;'Typy taboru'!$I$12,3,2),1),0)),0)</f>
        <v>0</v>
      </c>
      <c r="CF14" s="388">
        <f>IF(T($L14)=T('Typy taboru'!$C$12),IF($S14&gt;0,IF($S14&gt;='Typy taboru'!$F$12,IF($S14&gt;'Typy taboru'!$G$12,IF($S14&gt;'Typy taboru'!$I$12,3,2),1),0)),0)</f>
        <v>0</v>
      </c>
      <c r="CH14" s="377">
        <f>IF(T($C14)=T('Typy taboru'!$C$13),IF($J14&gt;0,IF($J14&gt;='Typy taboru'!$F$13,IF($J14&gt;'Typy taboru'!$G$13,IF($J14&gt;'Typy taboru'!$I$13,3,2),1),0)),0)</f>
        <v>0</v>
      </c>
      <c r="CI14" s="388">
        <f>IF(T($L14)=T('Typy taboru'!$C$13),IF($S14&gt;0,IF($S14&gt;='Typy taboru'!$F$13,IF($S14&gt;'Typy taboru'!$G$13,IF($S14&gt;'Typy taboru'!$I$13,3,2),1),0)),0)</f>
        <v>0</v>
      </c>
      <c r="CK14" s="377">
        <f>IF(T($C14)=T('Typy taboru'!$C$14),IF($J14&gt;0,IF($J14&gt;='Typy taboru'!$F$14,IF($J14&gt;'Typy taboru'!$G$14,IF($J14&gt;'Typy taboru'!$I$14,3,2),1),0)),0)</f>
        <v>0</v>
      </c>
      <c r="CL14" s="388">
        <f>IF(T($L14)=T('Typy taboru'!$C$14),IF($S14&gt;0,IF($S14&gt;='Typy taboru'!$F$14,IF($S14&gt;'Typy taboru'!$G$14,IF($S14&gt;'Typy taboru'!$I$14,3,2),1),0)),0)</f>
        <v>0</v>
      </c>
      <c r="CN14" s="377">
        <f>IF(T($C14)=T('Typy taboru'!$C$15),IF($J14&gt;0,IF($J14&gt;='Typy taboru'!$F$15,IF($J14&gt;'Typy taboru'!$G$15,IF($J14&gt;'Typy taboru'!$I$15,3,2),1),0)),0)</f>
        <v>0</v>
      </c>
      <c r="CO14" s="388">
        <f>IF(T($L14)=T('Typy taboru'!$C$15),IF($S14&gt;0,IF($S14&gt;='Typy taboru'!$F$15,IF($S14&gt;'Typy taboru'!$G$15,IF($S14&gt;'Typy taboru'!$I$15,3,2),1),0)),0)</f>
        <v>0</v>
      </c>
    </row>
    <row r="15" spans="1:93" ht="24.95" customHeight="1" x14ac:dyDescent="0.2">
      <c r="B15" s="94">
        <v>9.5299999999999994</v>
      </c>
      <c r="C15" s="393" t="s">
        <v>80</v>
      </c>
      <c r="D15" s="390" t="s">
        <v>122</v>
      </c>
      <c r="E15" s="439">
        <v>15.2</v>
      </c>
      <c r="F15" s="439" t="s">
        <v>23</v>
      </c>
      <c r="G15" s="95">
        <v>49</v>
      </c>
      <c r="H15" s="373">
        <f t="shared" si="21"/>
        <v>3.2236842105263159</v>
      </c>
      <c r="I15" s="96" t="s">
        <v>104</v>
      </c>
      <c r="J15" s="95">
        <v>42</v>
      </c>
      <c r="K15" s="97">
        <v>10.26</v>
      </c>
      <c r="L15" s="393" t="s">
        <v>80</v>
      </c>
      <c r="M15" s="390" t="s">
        <v>113</v>
      </c>
      <c r="N15" s="439">
        <v>10.3</v>
      </c>
      <c r="O15" s="439" t="s">
        <v>23</v>
      </c>
      <c r="P15" s="95">
        <v>20</v>
      </c>
      <c r="Q15" s="373">
        <f t="shared" si="0"/>
        <v>1.9417475728155338</v>
      </c>
      <c r="R15" s="96" t="s">
        <v>116</v>
      </c>
      <c r="S15" s="95">
        <v>12</v>
      </c>
      <c r="T15" s="98">
        <f>G15+P15</f>
        <v>69</v>
      </c>
      <c r="U15" s="99">
        <f>T15/(N(E15)+N(F15)+N(N15)+N(O15))</f>
        <v>2.7058823529411766</v>
      </c>
      <c r="X15" s="100">
        <f t="shared" si="3"/>
        <v>0</v>
      </c>
      <c r="Y15" s="101">
        <f t="shared" si="3"/>
        <v>0</v>
      </c>
      <c r="Z15" s="101">
        <f t="shared" si="3"/>
        <v>0</v>
      </c>
      <c r="AA15" s="102">
        <f t="shared" si="3"/>
        <v>0</v>
      </c>
      <c r="AB15" s="102">
        <f t="shared" si="3"/>
        <v>69</v>
      </c>
      <c r="AC15" s="101">
        <f t="shared" si="3"/>
        <v>0</v>
      </c>
      <c r="AD15" s="101">
        <f t="shared" si="3"/>
        <v>0</v>
      </c>
      <c r="AE15" s="102">
        <f t="shared" si="3"/>
        <v>0</v>
      </c>
      <c r="AF15" s="102">
        <f t="shared" si="3"/>
        <v>0</v>
      </c>
      <c r="AG15" s="101">
        <f t="shared" si="3"/>
        <v>0</v>
      </c>
      <c r="AH15" s="101">
        <f t="shared" si="3"/>
        <v>0</v>
      </c>
      <c r="AI15" s="102">
        <f t="shared" si="3"/>
        <v>0</v>
      </c>
      <c r="AJ15" s="102">
        <f t="shared" si="3"/>
        <v>0</v>
      </c>
      <c r="AK15" s="103">
        <f t="shared" si="4"/>
        <v>0</v>
      </c>
      <c r="AM15" s="104">
        <f>Y15+Z15</f>
        <v>0</v>
      </c>
      <c r="AN15" s="105">
        <f>AA15+AB15</f>
        <v>69</v>
      </c>
      <c r="AO15" s="106">
        <f>AC15+AD15</f>
        <v>0</v>
      </c>
      <c r="AP15" s="105">
        <f>AE15+AF15</f>
        <v>0</v>
      </c>
      <c r="AQ15" s="106">
        <f>AG15+AH15</f>
        <v>0</v>
      </c>
      <c r="AR15" s="105">
        <f>AI15+AJ15</f>
        <v>0</v>
      </c>
      <c r="AS15" s="107">
        <f>AK15+X15</f>
        <v>0</v>
      </c>
      <c r="AV15" s="100">
        <f t="shared" si="12"/>
        <v>0</v>
      </c>
      <c r="AW15" s="101">
        <f t="shared" si="12"/>
        <v>0</v>
      </c>
      <c r="AX15" s="101">
        <f t="shared" si="12"/>
        <v>0</v>
      </c>
      <c r="AY15" s="102">
        <f t="shared" si="12"/>
        <v>0</v>
      </c>
      <c r="AZ15" s="102">
        <f t="shared" si="12"/>
        <v>25.5</v>
      </c>
      <c r="BA15" s="101">
        <f t="shared" si="12"/>
        <v>0</v>
      </c>
      <c r="BB15" s="101">
        <f t="shared" si="12"/>
        <v>0</v>
      </c>
      <c r="BC15" s="102">
        <f t="shared" si="12"/>
        <v>0</v>
      </c>
      <c r="BD15" s="102">
        <f t="shared" si="12"/>
        <v>0</v>
      </c>
      <c r="BE15" s="101">
        <f t="shared" si="12"/>
        <v>0</v>
      </c>
      <c r="BF15" s="101">
        <f t="shared" si="12"/>
        <v>0</v>
      </c>
      <c r="BG15" s="102">
        <f t="shared" si="12"/>
        <v>0</v>
      </c>
      <c r="BH15" s="102">
        <f t="shared" si="12"/>
        <v>0</v>
      </c>
      <c r="BI15" s="103">
        <f t="shared" si="13"/>
        <v>0</v>
      </c>
      <c r="BK15" s="104">
        <f>AW15+AX15</f>
        <v>0</v>
      </c>
      <c r="BL15" s="105">
        <f>AY15+AZ15</f>
        <v>25.5</v>
      </c>
      <c r="BM15" s="106">
        <f>BA15+BB15</f>
        <v>0</v>
      </c>
      <c r="BN15" s="105">
        <f>BC15+BD15</f>
        <v>0</v>
      </c>
      <c r="BO15" s="106">
        <f>BE15+BF15</f>
        <v>0</v>
      </c>
      <c r="BP15" s="105">
        <f>BG15+BH15</f>
        <v>0</v>
      </c>
      <c r="BQ15" s="107">
        <f>BI15+AV15</f>
        <v>0</v>
      </c>
      <c r="BS15" s="100">
        <f>IF(T($C15)=T('Typy taboru'!$C$8),IF($J15&gt;0,IF($J15&gt;='Typy taboru'!$F$8,IF($J15&gt;'Typy taboru'!$G$8,IF($J15&gt;'Typy taboru'!$I$8,3,2),1),0)),0)</f>
        <v>0</v>
      </c>
      <c r="BT15" s="232">
        <f>IF(T($L15)=T('Typy taboru'!$C$8),IF($S15&gt;0,IF($S15&gt;='Typy taboru'!$F$8,IF($S15&gt;'Typy taboru'!$G$8,IF($S15&gt;'Typy taboru'!$I$8,3,2),1),0)),0)</f>
        <v>0</v>
      </c>
      <c r="BV15" s="100">
        <f>IF(T($C15)=T('Typy taboru'!$C$9),IF($J15&gt;0,IF($J15&gt;='Typy taboru'!$F$9,IF($J15&gt;'Typy taboru'!$G$9,IF($J15&gt;'Typy taboru'!$I$9,3,2),1),0)),0)</f>
        <v>0</v>
      </c>
      <c r="BW15" s="232">
        <f>IF(T($L15)=T('Typy taboru'!$C$9),IF($S15&gt;0,IF($S15&gt;='Typy taboru'!$F$9,IF($S15&gt;'Typy taboru'!$G$9,IF($S15&gt;'Typy taboru'!$I$9,3,2),1),0)),0)</f>
        <v>0</v>
      </c>
      <c r="BY15" s="100">
        <f>IF(T($C15)=T('Typy taboru'!$C$10),IF($J15&gt;0,IF($J15&gt;='Typy taboru'!$F$10,IF($J15&gt;'Typy taboru'!$G$10,IF($J15&gt;'Typy taboru'!$I$10,3,2),1),0)),0)</f>
        <v>0</v>
      </c>
      <c r="BZ15" s="232">
        <f>IF(T($L15)=T('Typy taboru'!$C$10),IF($S15&gt;0,IF($S15&gt;='Typy taboru'!$F$10,IF($S15&gt;'Typy taboru'!$G$10,IF($S15&gt;'Typy taboru'!$I$10,3,2),1),0)),0)</f>
        <v>0</v>
      </c>
      <c r="CB15" s="100">
        <f>IF(T($C15)=T('Typy taboru'!$C$11),IF($J15&gt;0,IF($J15&gt;='Typy taboru'!$F$11,IF($J15&gt;'Typy taboru'!$G$11,IF($J15&gt;'Typy taboru'!$I$11,3,2),1),0)),0)</f>
        <v>0</v>
      </c>
      <c r="CC15" s="232">
        <f>IF(T($L15)=T('Typy taboru'!$C$11),IF($S15&gt;0,IF($S15&gt;='Typy taboru'!$F$11,IF($S15&gt;'Typy taboru'!$G$11,IF($S15&gt;'Typy taboru'!$I$11,3,2),1),0)),0)</f>
        <v>0</v>
      </c>
      <c r="CE15" s="100">
        <f>IF(T($C15)=T('Typy taboru'!$C$12),IF($J15&gt;0,IF($J15&gt;='Typy taboru'!$F$12,IF($J15&gt;'Typy taboru'!$G$12,IF($J15&gt;'Typy taboru'!$I$12,3,2),1),0)),0)</f>
        <v>0</v>
      </c>
      <c r="CF15" s="232">
        <f>IF(T($L15)=T('Typy taboru'!$C$12),IF($S15&gt;0,IF($S15&gt;='Typy taboru'!$F$12,IF($S15&gt;'Typy taboru'!$G$12,IF($S15&gt;'Typy taboru'!$I$12,3,2),1),0)),0)</f>
        <v>0</v>
      </c>
      <c r="CH15" s="100">
        <f>IF(T($C15)=T('Typy taboru'!$C$13),IF($J15&gt;0,IF($J15&gt;='Typy taboru'!$F$13,IF($J15&gt;'Typy taboru'!$G$13,IF($J15&gt;'Typy taboru'!$I$13,3,2),1),0)),0)</f>
        <v>0</v>
      </c>
      <c r="CI15" s="232">
        <f>IF(T($L15)=T('Typy taboru'!$C$13),IF($S15&gt;0,IF($S15&gt;='Typy taboru'!$F$13,IF($S15&gt;'Typy taboru'!$G$13,IF($S15&gt;'Typy taboru'!$I$13,3,2),1),0)),0)</f>
        <v>0</v>
      </c>
      <c r="CK15" s="100">
        <f>IF(T($C15)=T('Typy taboru'!$C$14),IF($J15&gt;0,IF($J15&gt;='Typy taboru'!$F$14,IF($J15&gt;'Typy taboru'!$G$14,IF($J15&gt;'Typy taboru'!$I$14,3,2),1),0)),0)</f>
        <v>0</v>
      </c>
      <c r="CL15" s="232">
        <f>IF(T($L15)=T('Typy taboru'!$C$14),IF($S15&gt;0,IF($S15&gt;='Typy taboru'!$F$14,IF($S15&gt;'Typy taboru'!$G$14,IF($S15&gt;'Typy taboru'!$I$14,3,2),1),0)),0)</f>
        <v>0</v>
      </c>
      <c r="CN15" s="100">
        <f>IF(T($C15)=T('Typy taboru'!$C$15),IF($J15&gt;0,IF($J15&gt;='Typy taboru'!$F$15,IF($J15&gt;'Typy taboru'!$G$15,IF($J15&gt;'Typy taboru'!$I$15,3,2),1),0)),0)</f>
        <v>0</v>
      </c>
      <c r="CO15" s="232">
        <f>IF(T($L15)=T('Typy taboru'!$C$15),IF($S15&gt;0,IF($S15&gt;='Typy taboru'!$F$15,IF($S15&gt;'Typy taboru'!$G$15,IF($S15&gt;'Typy taboru'!$I$15,3,2),1),0)),0)</f>
        <v>0</v>
      </c>
    </row>
    <row r="16" spans="1:93" ht="24.95" customHeight="1" x14ac:dyDescent="0.2">
      <c r="B16" s="94">
        <v>11.05</v>
      </c>
      <c r="C16" s="393" t="s">
        <v>80</v>
      </c>
      <c r="D16" s="390" t="s">
        <v>123</v>
      </c>
      <c r="E16" s="439">
        <v>7.7</v>
      </c>
      <c r="F16" s="439" t="s">
        <v>23</v>
      </c>
      <c r="G16" s="95">
        <v>40</v>
      </c>
      <c r="H16" s="373">
        <f t="shared" si="21"/>
        <v>5.1948051948051948</v>
      </c>
      <c r="I16" s="96" t="s">
        <v>102</v>
      </c>
      <c r="J16" s="95">
        <v>27</v>
      </c>
      <c r="K16" s="97">
        <v>11.3</v>
      </c>
      <c r="L16" s="393" t="s">
        <v>80</v>
      </c>
      <c r="M16" s="390" t="s">
        <v>136</v>
      </c>
      <c r="N16" s="439">
        <v>9.6999999999999993</v>
      </c>
      <c r="O16" s="439" t="s">
        <v>23</v>
      </c>
      <c r="P16" s="95">
        <v>39</v>
      </c>
      <c r="Q16" s="373">
        <f t="shared" si="0"/>
        <v>4.0206185567010309</v>
      </c>
      <c r="R16" s="96" t="s">
        <v>108</v>
      </c>
      <c r="S16" s="95">
        <v>26</v>
      </c>
      <c r="T16" s="98">
        <f t="shared" si="1"/>
        <v>79</v>
      </c>
      <c r="U16" s="99">
        <f t="shared" si="2"/>
        <v>4.5402298850574718</v>
      </c>
      <c r="X16" s="100">
        <f t="shared" si="3"/>
        <v>0</v>
      </c>
      <c r="Y16" s="101">
        <f t="shared" si="3"/>
        <v>0</v>
      </c>
      <c r="Z16" s="101">
        <f t="shared" si="3"/>
        <v>0</v>
      </c>
      <c r="AA16" s="102">
        <f t="shared" si="3"/>
        <v>0</v>
      </c>
      <c r="AB16" s="102">
        <f t="shared" si="3"/>
        <v>0</v>
      </c>
      <c r="AC16" s="101">
        <f t="shared" si="3"/>
        <v>79</v>
      </c>
      <c r="AD16" s="101">
        <f t="shared" si="3"/>
        <v>0</v>
      </c>
      <c r="AE16" s="102">
        <f t="shared" si="3"/>
        <v>0</v>
      </c>
      <c r="AF16" s="102">
        <f t="shared" si="3"/>
        <v>0</v>
      </c>
      <c r="AG16" s="101">
        <f t="shared" si="3"/>
        <v>0</v>
      </c>
      <c r="AH16" s="101">
        <f t="shared" si="3"/>
        <v>0</v>
      </c>
      <c r="AI16" s="102">
        <f t="shared" si="3"/>
        <v>0</v>
      </c>
      <c r="AJ16" s="102">
        <f t="shared" si="3"/>
        <v>0</v>
      </c>
      <c r="AK16" s="103">
        <f t="shared" si="4"/>
        <v>0</v>
      </c>
      <c r="AM16" s="104">
        <f t="shared" si="5"/>
        <v>0</v>
      </c>
      <c r="AN16" s="105">
        <f t="shared" si="6"/>
        <v>0</v>
      </c>
      <c r="AO16" s="106">
        <f t="shared" si="7"/>
        <v>79</v>
      </c>
      <c r="AP16" s="105">
        <f t="shared" si="8"/>
        <v>0</v>
      </c>
      <c r="AQ16" s="106">
        <f t="shared" si="9"/>
        <v>0</v>
      </c>
      <c r="AR16" s="105">
        <f t="shared" si="10"/>
        <v>0</v>
      </c>
      <c r="AS16" s="107">
        <f t="shared" si="11"/>
        <v>0</v>
      </c>
      <c r="AV16" s="100">
        <f t="shared" si="12"/>
        <v>0</v>
      </c>
      <c r="AW16" s="101">
        <f t="shared" si="12"/>
        <v>0</v>
      </c>
      <c r="AX16" s="101">
        <f t="shared" si="12"/>
        <v>0</v>
      </c>
      <c r="AY16" s="102">
        <f t="shared" si="12"/>
        <v>0</v>
      </c>
      <c r="AZ16" s="102">
        <f t="shared" si="12"/>
        <v>0</v>
      </c>
      <c r="BA16" s="101">
        <f t="shared" si="12"/>
        <v>17.399999999999999</v>
      </c>
      <c r="BB16" s="101">
        <f t="shared" si="12"/>
        <v>0</v>
      </c>
      <c r="BC16" s="102">
        <f t="shared" si="12"/>
        <v>0</v>
      </c>
      <c r="BD16" s="102">
        <f t="shared" si="12"/>
        <v>0</v>
      </c>
      <c r="BE16" s="101">
        <f t="shared" si="12"/>
        <v>0</v>
      </c>
      <c r="BF16" s="101">
        <f t="shared" si="12"/>
        <v>0</v>
      </c>
      <c r="BG16" s="102">
        <f t="shared" si="12"/>
        <v>0</v>
      </c>
      <c r="BH16" s="102">
        <f t="shared" si="12"/>
        <v>0</v>
      </c>
      <c r="BI16" s="103">
        <f t="shared" si="13"/>
        <v>0</v>
      </c>
      <c r="BK16" s="104">
        <f t="shared" si="14"/>
        <v>0</v>
      </c>
      <c r="BL16" s="105">
        <f t="shared" si="15"/>
        <v>0</v>
      </c>
      <c r="BM16" s="106">
        <f t="shared" si="16"/>
        <v>17.399999999999999</v>
      </c>
      <c r="BN16" s="105">
        <f t="shared" si="17"/>
        <v>0</v>
      </c>
      <c r="BO16" s="106">
        <f t="shared" si="18"/>
        <v>0</v>
      </c>
      <c r="BP16" s="105">
        <f t="shared" si="19"/>
        <v>0</v>
      </c>
      <c r="BQ16" s="107">
        <f t="shared" si="20"/>
        <v>0</v>
      </c>
      <c r="BS16" s="100">
        <f>IF(T($C16)=T('Typy taboru'!$C$8),IF($J16&gt;0,IF($J16&gt;='Typy taboru'!$F$8,IF($J16&gt;'Typy taboru'!$G$8,IF($J16&gt;'Typy taboru'!$I$8,3,2),1),0)),0)</f>
        <v>0</v>
      </c>
      <c r="BT16" s="232">
        <f>IF(T($L16)=T('Typy taboru'!$C$8),IF($S16&gt;0,IF($S16&gt;='Typy taboru'!$F$8,IF($S16&gt;'Typy taboru'!$G$8,IF($S16&gt;'Typy taboru'!$I$8,3,2),1),0)),0)</f>
        <v>0</v>
      </c>
      <c r="BV16" s="100">
        <f>IF(T($C16)=T('Typy taboru'!$C$9),IF($J16&gt;0,IF($J16&gt;='Typy taboru'!$F$9,IF($J16&gt;'Typy taboru'!$G$9,IF($J16&gt;'Typy taboru'!$I$9,3,2),1),0)),0)</f>
        <v>0</v>
      </c>
      <c r="BW16" s="232">
        <f>IF(T($L16)=T('Typy taboru'!$C$9),IF($S16&gt;0,IF($S16&gt;='Typy taboru'!$F$9,IF($S16&gt;'Typy taboru'!$G$9,IF($S16&gt;'Typy taboru'!$I$9,3,2),1),0)),0)</f>
        <v>0</v>
      </c>
      <c r="BY16" s="100">
        <f>IF(T($C16)=T('Typy taboru'!$C$10),IF($J16&gt;0,IF($J16&gt;='Typy taboru'!$F$10,IF($J16&gt;'Typy taboru'!$G$10,IF($J16&gt;'Typy taboru'!$I$10,3,2),1),0)),0)</f>
        <v>0</v>
      </c>
      <c r="BZ16" s="232">
        <f>IF(T($L16)=T('Typy taboru'!$C$10),IF($S16&gt;0,IF($S16&gt;='Typy taboru'!$F$10,IF($S16&gt;'Typy taboru'!$G$10,IF($S16&gt;'Typy taboru'!$I$10,3,2),1),0)),0)</f>
        <v>0</v>
      </c>
      <c r="CB16" s="100">
        <f>IF(T($C16)=T('Typy taboru'!$C$11),IF($J16&gt;0,IF($J16&gt;='Typy taboru'!$F$11,IF($J16&gt;'Typy taboru'!$G$11,IF($J16&gt;'Typy taboru'!$I$11,3,2),1),0)),0)</f>
        <v>0</v>
      </c>
      <c r="CC16" s="232">
        <f>IF(T($L16)=T('Typy taboru'!$C$11),IF($S16&gt;0,IF($S16&gt;='Typy taboru'!$F$11,IF($S16&gt;'Typy taboru'!$G$11,IF($S16&gt;'Typy taboru'!$I$11,3,2),1),0)),0)</f>
        <v>0</v>
      </c>
      <c r="CE16" s="100">
        <f>IF(T($C16)=T('Typy taboru'!$C$12),IF($J16&gt;0,IF($J16&gt;='Typy taboru'!$F$12,IF($J16&gt;'Typy taboru'!$G$12,IF($J16&gt;'Typy taboru'!$I$12,3,2),1),0)),0)</f>
        <v>0</v>
      </c>
      <c r="CF16" s="232">
        <f>IF(T($L16)=T('Typy taboru'!$C$12),IF($S16&gt;0,IF($S16&gt;='Typy taboru'!$F$12,IF($S16&gt;'Typy taboru'!$G$12,IF($S16&gt;'Typy taboru'!$I$12,3,2),1),0)),0)</f>
        <v>0</v>
      </c>
      <c r="CH16" s="100">
        <f>IF(T($C16)=T('Typy taboru'!$C$13),IF($J16&gt;0,IF($J16&gt;='Typy taboru'!$F$13,IF($J16&gt;'Typy taboru'!$G$13,IF($J16&gt;'Typy taboru'!$I$13,3,2),1),0)),0)</f>
        <v>0</v>
      </c>
      <c r="CI16" s="232">
        <f>IF(T($L16)=T('Typy taboru'!$C$13),IF($S16&gt;0,IF($S16&gt;='Typy taboru'!$F$13,IF($S16&gt;'Typy taboru'!$G$13,IF($S16&gt;'Typy taboru'!$I$13,3,2),1),0)),0)</f>
        <v>0</v>
      </c>
      <c r="CK16" s="100">
        <f>IF(T($C16)=T('Typy taboru'!$C$14),IF($J16&gt;0,IF($J16&gt;='Typy taboru'!$F$14,IF($J16&gt;'Typy taboru'!$G$14,IF($J16&gt;'Typy taboru'!$I$14,3,2),1),0)),0)</f>
        <v>0</v>
      </c>
      <c r="CL16" s="232">
        <f>IF(T($L16)=T('Typy taboru'!$C$14),IF($S16&gt;0,IF($S16&gt;='Typy taboru'!$F$14,IF($S16&gt;'Typy taboru'!$G$14,IF($S16&gt;'Typy taboru'!$I$14,3,2),1),0)),0)</f>
        <v>0</v>
      </c>
      <c r="CN16" s="100">
        <f>IF(T($C16)=T('Typy taboru'!$C$15),IF($J16&gt;0,IF($J16&gt;='Typy taboru'!$F$15,IF($J16&gt;'Typy taboru'!$G$15,IF($J16&gt;'Typy taboru'!$I$15,3,2),1),0)),0)</f>
        <v>0</v>
      </c>
      <c r="CO16" s="232">
        <f>IF(T($L16)=T('Typy taboru'!$C$15),IF($S16&gt;0,IF($S16&gt;='Typy taboru'!$F$15,IF($S16&gt;'Typy taboru'!$G$15,IF($S16&gt;'Typy taboru'!$I$15,3,2),1),0)),0)</f>
        <v>0</v>
      </c>
    </row>
    <row r="17" spans="2:93" ht="24.95" customHeight="1" x14ac:dyDescent="0.2">
      <c r="B17" s="94">
        <v>12.08</v>
      </c>
      <c r="C17" s="393" t="s">
        <v>80</v>
      </c>
      <c r="D17" s="390" t="s">
        <v>124</v>
      </c>
      <c r="E17" s="439">
        <v>9.4</v>
      </c>
      <c r="F17" s="439" t="s">
        <v>23</v>
      </c>
      <c r="G17" s="95">
        <v>30</v>
      </c>
      <c r="H17" s="373">
        <f t="shared" si="21"/>
        <v>3.1914893617021276</v>
      </c>
      <c r="I17" s="96" t="s">
        <v>108</v>
      </c>
      <c r="J17" s="95">
        <v>24</v>
      </c>
      <c r="K17" s="97">
        <v>12.4</v>
      </c>
      <c r="L17" s="393" t="s">
        <v>80</v>
      </c>
      <c r="M17" s="390" t="s">
        <v>141</v>
      </c>
      <c r="N17" s="439">
        <v>3.8</v>
      </c>
      <c r="O17" s="439" t="s">
        <v>23</v>
      </c>
      <c r="P17" s="95">
        <v>19</v>
      </c>
      <c r="Q17" s="373">
        <f t="shared" si="0"/>
        <v>5</v>
      </c>
      <c r="R17" s="96" t="s">
        <v>108</v>
      </c>
      <c r="S17" s="95">
        <v>15</v>
      </c>
      <c r="T17" s="98">
        <f t="shared" si="1"/>
        <v>49</v>
      </c>
      <c r="U17" s="99">
        <f t="shared" si="2"/>
        <v>3.7121212121212124</v>
      </c>
      <c r="X17" s="100">
        <f t="shared" si="3"/>
        <v>0</v>
      </c>
      <c r="Y17" s="101">
        <f t="shared" si="3"/>
        <v>0</v>
      </c>
      <c r="Z17" s="101">
        <f t="shared" si="3"/>
        <v>0</v>
      </c>
      <c r="AA17" s="102">
        <f t="shared" si="3"/>
        <v>0</v>
      </c>
      <c r="AB17" s="102">
        <f t="shared" si="3"/>
        <v>0</v>
      </c>
      <c r="AC17" s="101">
        <f t="shared" si="3"/>
        <v>30</v>
      </c>
      <c r="AD17" s="101">
        <f t="shared" si="3"/>
        <v>19</v>
      </c>
      <c r="AE17" s="102">
        <f t="shared" si="3"/>
        <v>0</v>
      </c>
      <c r="AF17" s="102">
        <f t="shared" si="3"/>
        <v>0</v>
      </c>
      <c r="AG17" s="101">
        <f t="shared" si="3"/>
        <v>0</v>
      </c>
      <c r="AH17" s="101">
        <f t="shared" si="3"/>
        <v>0</v>
      </c>
      <c r="AI17" s="102">
        <f t="shared" si="3"/>
        <v>0</v>
      </c>
      <c r="AJ17" s="102">
        <f t="shared" si="3"/>
        <v>0</v>
      </c>
      <c r="AK17" s="103">
        <f t="shared" si="4"/>
        <v>0</v>
      </c>
      <c r="AM17" s="104">
        <f t="shared" si="5"/>
        <v>0</v>
      </c>
      <c r="AN17" s="105">
        <f t="shared" si="6"/>
        <v>0</v>
      </c>
      <c r="AO17" s="106">
        <f t="shared" si="7"/>
        <v>49</v>
      </c>
      <c r="AP17" s="105">
        <f t="shared" si="8"/>
        <v>0</v>
      </c>
      <c r="AQ17" s="106">
        <f t="shared" si="9"/>
        <v>0</v>
      </c>
      <c r="AR17" s="105">
        <f t="shared" si="10"/>
        <v>0</v>
      </c>
      <c r="AS17" s="107">
        <f t="shared" si="11"/>
        <v>0</v>
      </c>
      <c r="AV17" s="100">
        <f t="shared" si="12"/>
        <v>0</v>
      </c>
      <c r="AW17" s="101">
        <f t="shared" si="12"/>
        <v>0</v>
      </c>
      <c r="AX17" s="101">
        <f t="shared" si="12"/>
        <v>0</v>
      </c>
      <c r="AY17" s="102">
        <f t="shared" si="12"/>
        <v>0</v>
      </c>
      <c r="AZ17" s="102">
        <f t="shared" si="12"/>
        <v>0</v>
      </c>
      <c r="BA17" s="101">
        <f t="shared" si="12"/>
        <v>9.4</v>
      </c>
      <c r="BB17" s="101">
        <f t="shared" si="12"/>
        <v>3.8</v>
      </c>
      <c r="BC17" s="102">
        <f t="shared" si="12"/>
        <v>0</v>
      </c>
      <c r="BD17" s="102">
        <f t="shared" si="12"/>
        <v>0</v>
      </c>
      <c r="BE17" s="101">
        <f t="shared" si="12"/>
        <v>0</v>
      </c>
      <c r="BF17" s="101">
        <f t="shared" si="12"/>
        <v>0</v>
      </c>
      <c r="BG17" s="102">
        <f t="shared" si="12"/>
        <v>0</v>
      </c>
      <c r="BH17" s="102">
        <f t="shared" si="12"/>
        <v>0</v>
      </c>
      <c r="BI17" s="103">
        <f t="shared" si="13"/>
        <v>0</v>
      </c>
      <c r="BK17" s="104">
        <f t="shared" si="14"/>
        <v>0</v>
      </c>
      <c r="BL17" s="105">
        <f t="shared" si="15"/>
        <v>0</v>
      </c>
      <c r="BM17" s="106">
        <f t="shared" si="16"/>
        <v>13.2</v>
      </c>
      <c r="BN17" s="105">
        <f t="shared" si="17"/>
        <v>0</v>
      </c>
      <c r="BO17" s="106">
        <f t="shared" si="18"/>
        <v>0</v>
      </c>
      <c r="BP17" s="105">
        <f t="shared" si="19"/>
        <v>0</v>
      </c>
      <c r="BQ17" s="107">
        <f t="shared" si="20"/>
        <v>0</v>
      </c>
      <c r="BS17" s="100">
        <f>IF(T($C17)=T('Typy taboru'!$C$8),IF($J17&gt;0,IF($J17&gt;='Typy taboru'!$F$8,IF($J17&gt;'Typy taboru'!$G$8,IF($J17&gt;'Typy taboru'!$I$8,3,2),1),0)),0)</f>
        <v>0</v>
      </c>
      <c r="BT17" s="232">
        <f>IF(T($L17)=T('Typy taboru'!$C$8),IF($S17&gt;0,IF($S17&gt;='Typy taboru'!$F$8,IF($S17&gt;'Typy taboru'!$G$8,IF($S17&gt;'Typy taboru'!$I$8,3,2),1),0)),0)</f>
        <v>0</v>
      </c>
      <c r="BV17" s="100">
        <f>IF(T($C17)=T('Typy taboru'!$C$9),IF($J17&gt;0,IF($J17&gt;='Typy taboru'!$F$9,IF($J17&gt;'Typy taboru'!$G$9,IF($J17&gt;'Typy taboru'!$I$9,3,2),1),0)),0)</f>
        <v>0</v>
      </c>
      <c r="BW17" s="232">
        <f>IF(T($L17)=T('Typy taboru'!$C$9),IF($S17&gt;0,IF($S17&gt;='Typy taboru'!$F$9,IF($S17&gt;'Typy taboru'!$G$9,IF($S17&gt;'Typy taboru'!$I$9,3,2),1),0)),0)</f>
        <v>0</v>
      </c>
      <c r="BY17" s="100">
        <f>IF(T($C17)=T('Typy taboru'!$C$10),IF($J17&gt;0,IF($J17&gt;='Typy taboru'!$F$10,IF($J17&gt;'Typy taboru'!$G$10,IF($J17&gt;'Typy taboru'!$I$10,3,2),1),0)),0)</f>
        <v>0</v>
      </c>
      <c r="BZ17" s="232">
        <f>IF(T($L17)=T('Typy taboru'!$C$10),IF($S17&gt;0,IF($S17&gt;='Typy taboru'!$F$10,IF($S17&gt;'Typy taboru'!$G$10,IF($S17&gt;'Typy taboru'!$I$10,3,2),1),0)),0)</f>
        <v>0</v>
      </c>
      <c r="CB17" s="100">
        <f>IF(T($C17)=T('Typy taboru'!$C$11),IF($J17&gt;0,IF($J17&gt;='Typy taboru'!$F$11,IF($J17&gt;'Typy taboru'!$G$11,IF($J17&gt;'Typy taboru'!$I$11,3,2),1),0)),0)</f>
        <v>0</v>
      </c>
      <c r="CC17" s="232">
        <f>IF(T($L17)=T('Typy taboru'!$C$11),IF($S17&gt;0,IF($S17&gt;='Typy taboru'!$F$11,IF($S17&gt;'Typy taboru'!$G$11,IF($S17&gt;'Typy taboru'!$I$11,3,2),1),0)),0)</f>
        <v>0</v>
      </c>
      <c r="CE17" s="100">
        <f>IF(T($C17)=T('Typy taboru'!$C$12),IF($J17&gt;0,IF($J17&gt;='Typy taboru'!$F$12,IF($J17&gt;'Typy taboru'!$G$12,IF($J17&gt;'Typy taboru'!$I$12,3,2),1),0)),0)</f>
        <v>0</v>
      </c>
      <c r="CF17" s="232">
        <f>IF(T($L17)=T('Typy taboru'!$C$12),IF($S17&gt;0,IF($S17&gt;='Typy taboru'!$F$12,IF($S17&gt;'Typy taboru'!$G$12,IF($S17&gt;'Typy taboru'!$I$12,3,2),1),0)),0)</f>
        <v>0</v>
      </c>
      <c r="CH17" s="100">
        <f>IF(T($C17)=T('Typy taboru'!$C$13),IF($J17&gt;0,IF($J17&gt;='Typy taboru'!$F$13,IF($J17&gt;'Typy taboru'!$G$13,IF($J17&gt;'Typy taboru'!$I$13,3,2),1),0)),0)</f>
        <v>0</v>
      </c>
      <c r="CI17" s="232">
        <f>IF(T($L17)=T('Typy taboru'!$C$13),IF($S17&gt;0,IF($S17&gt;='Typy taboru'!$F$13,IF($S17&gt;'Typy taboru'!$G$13,IF($S17&gt;'Typy taboru'!$I$13,3,2),1),0)),0)</f>
        <v>0</v>
      </c>
      <c r="CK17" s="100">
        <f>IF(T($C17)=T('Typy taboru'!$C$14),IF($J17&gt;0,IF($J17&gt;='Typy taboru'!$F$14,IF($J17&gt;'Typy taboru'!$G$14,IF($J17&gt;'Typy taboru'!$I$14,3,2),1),0)),0)</f>
        <v>0</v>
      </c>
      <c r="CL17" s="232">
        <f>IF(T($L17)=T('Typy taboru'!$C$14),IF($S17&gt;0,IF($S17&gt;='Typy taboru'!$F$14,IF($S17&gt;'Typy taboru'!$G$14,IF($S17&gt;'Typy taboru'!$I$14,3,2),1),0)),0)</f>
        <v>0</v>
      </c>
      <c r="CN17" s="100">
        <f>IF(T($C17)=T('Typy taboru'!$C$15),IF($J17&gt;0,IF($J17&gt;='Typy taboru'!$F$15,IF($J17&gt;'Typy taboru'!$G$15,IF($J17&gt;'Typy taboru'!$I$15,3,2),1),0)),0)</f>
        <v>0</v>
      </c>
      <c r="CO17" s="232">
        <f>IF(T($L17)=T('Typy taboru'!$C$15),IF($S17&gt;0,IF($S17&gt;='Typy taboru'!$F$15,IF($S17&gt;'Typy taboru'!$G$15,IF($S17&gt;'Typy taboru'!$I$15,3,2),1),0)),0)</f>
        <v>0</v>
      </c>
    </row>
    <row r="18" spans="2:93" ht="24.95" customHeight="1" x14ac:dyDescent="0.2">
      <c r="B18" s="94">
        <v>13.14</v>
      </c>
      <c r="C18" s="393" t="s">
        <v>80</v>
      </c>
      <c r="D18" s="390" t="s">
        <v>95</v>
      </c>
      <c r="E18" s="439">
        <v>4.5999999999999996</v>
      </c>
      <c r="F18" s="439" t="s">
        <v>23</v>
      </c>
      <c r="G18" s="95">
        <v>29</v>
      </c>
      <c r="H18" s="373">
        <f t="shared" si="21"/>
        <v>6.304347826086957</v>
      </c>
      <c r="I18" s="96" t="s">
        <v>102</v>
      </c>
      <c r="J18" s="95">
        <v>21</v>
      </c>
      <c r="K18" s="97">
        <v>13.3</v>
      </c>
      <c r="L18" s="393" t="s">
        <v>71</v>
      </c>
      <c r="M18" s="390" t="s">
        <v>111</v>
      </c>
      <c r="N18" s="439">
        <v>6.5</v>
      </c>
      <c r="O18" s="439" t="s">
        <v>23</v>
      </c>
      <c r="P18" s="95">
        <v>22</v>
      </c>
      <c r="Q18" s="373">
        <f t="shared" si="0"/>
        <v>3.3846153846153846</v>
      </c>
      <c r="R18" s="96" t="s">
        <v>102</v>
      </c>
      <c r="S18" s="95">
        <v>19</v>
      </c>
      <c r="T18" s="98">
        <f t="shared" si="1"/>
        <v>51</v>
      </c>
      <c r="U18" s="99">
        <f t="shared" si="2"/>
        <v>4.5945945945945947</v>
      </c>
      <c r="X18" s="100">
        <f t="shared" si="3"/>
        <v>0</v>
      </c>
      <c r="Y18" s="101">
        <f t="shared" si="3"/>
        <v>0</v>
      </c>
      <c r="Z18" s="101">
        <f t="shared" si="3"/>
        <v>0</v>
      </c>
      <c r="AA18" s="102">
        <f t="shared" si="3"/>
        <v>0</v>
      </c>
      <c r="AB18" s="102">
        <f t="shared" si="3"/>
        <v>0</v>
      </c>
      <c r="AC18" s="101">
        <f t="shared" si="3"/>
        <v>0</v>
      </c>
      <c r="AD18" s="101">
        <f t="shared" si="3"/>
        <v>51</v>
      </c>
      <c r="AE18" s="102">
        <f t="shared" si="3"/>
        <v>0</v>
      </c>
      <c r="AF18" s="102">
        <f t="shared" si="3"/>
        <v>0</v>
      </c>
      <c r="AG18" s="101">
        <f t="shared" si="3"/>
        <v>0</v>
      </c>
      <c r="AH18" s="101">
        <f t="shared" si="3"/>
        <v>0</v>
      </c>
      <c r="AI18" s="102">
        <f t="shared" si="3"/>
        <v>0</v>
      </c>
      <c r="AJ18" s="102">
        <f t="shared" si="3"/>
        <v>0</v>
      </c>
      <c r="AK18" s="103">
        <f t="shared" si="4"/>
        <v>0</v>
      </c>
      <c r="AM18" s="104">
        <f t="shared" si="5"/>
        <v>0</v>
      </c>
      <c r="AN18" s="105">
        <f t="shared" si="6"/>
        <v>0</v>
      </c>
      <c r="AO18" s="106">
        <f t="shared" si="7"/>
        <v>51</v>
      </c>
      <c r="AP18" s="105">
        <f t="shared" si="8"/>
        <v>0</v>
      </c>
      <c r="AQ18" s="106">
        <f t="shared" si="9"/>
        <v>0</v>
      </c>
      <c r="AR18" s="105">
        <f t="shared" si="10"/>
        <v>0</v>
      </c>
      <c r="AS18" s="107">
        <f t="shared" si="11"/>
        <v>0</v>
      </c>
      <c r="AV18" s="100">
        <f t="shared" si="12"/>
        <v>0</v>
      </c>
      <c r="AW18" s="101">
        <f t="shared" si="12"/>
        <v>0</v>
      </c>
      <c r="AX18" s="101">
        <f t="shared" si="12"/>
        <v>0</v>
      </c>
      <c r="AY18" s="102">
        <f t="shared" si="12"/>
        <v>0</v>
      </c>
      <c r="AZ18" s="102">
        <f t="shared" si="12"/>
        <v>0</v>
      </c>
      <c r="BA18" s="101">
        <f t="shared" si="12"/>
        <v>0</v>
      </c>
      <c r="BB18" s="101">
        <f t="shared" si="12"/>
        <v>11.1</v>
      </c>
      <c r="BC18" s="102">
        <f t="shared" si="12"/>
        <v>0</v>
      </c>
      <c r="BD18" s="102">
        <f t="shared" si="12"/>
        <v>0</v>
      </c>
      <c r="BE18" s="101">
        <f t="shared" si="12"/>
        <v>0</v>
      </c>
      <c r="BF18" s="101">
        <f t="shared" si="12"/>
        <v>0</v>
      </c>
      <c r="BG18" s="102">
        <f t="shared" si="12"/>
        <v>0</v>
      </c>
      <c r="BH18" s="102">
        <f t="shared" si="12"/>
        <v>0</v>
      </c>
      <c r="BI18" s="103">
        <f t="shared" si="13"/>
        <v>0</v>
      </c>
      <c r="BK18" s="104">
        <f t="shared" si="14"/>
        <v>0</v>
      </c>
      <c r="BL18" s="105">
        <f t="shared" si="15"/>
        <v>0</v>
      </c>
      <c r="BM18" s="106">
        <f t="shared" si="16"/>
        <v>11.1</v>
      </c>
      <c r="BN18" s="105">
        <f t="shared" si="17"/>
        <v>0</v>
      </c>
      <c r="BO18" s="106">
        <f t="shared" si="18"/>
        <v>0</v>
      </c>
      <c r="BP18" s="105">
        <f t="shared" si="19"/>
        <v>0</v>
      </c>
      <c r="BQ18" s="107">
        <f t="shared" si="20"/>
        <v>0</v>
      </c>
      <c r="BS18" s="100">
        <f>IF(T($C18)=T('Typy taboru'!$C$8),IF($J18&gt;0,IF($J18&gt;='Typy taboru'!$F$8,IF($J18&gt;'Typy taboru'!$G$8,IF($J18&gt;'Typy taboru'!$I$8,3,2),1),0)),0)</f>
        <v>0</v>
      </c>
      <c r="BT18" s="232">
        <f>IF(T($L18)=T('Typy taboru'!$C$8),IF($S18&gt;0,IF($S18&gt;='Typy taboru'!$F$8,IF($S18&gt;'Typy taboru'!$G$8,IF($S18&gt;'Typy taboru'!$I$8,3,2),1),0)),0)</f>
        <v>0</v>
      </c>
      <c r="BV18" s="100">
        <f>IF(T($C18)=T('Typy taboru'!$C$9),IF($J18&gt;0,IF($J18&gt;='Typy taboru'!$F$9,IF($J18&gt;'Typy taboru'!$G$9,IF($J18&gt;'Typy taboru'!$I$9,3,2),1),0)),0)</f>
        <v>0</v>
      </c>
      <c r="BW18" s="232">
        <f>IF(T($L18)=T('Typy taboru'!$C$9),IF($S18&gt;0,IF($S18&gt;='Typy taboru'!$F$9,IF($S18&gt;'Typy taboru'!$G$9,IF($S18&gt;'Typy taboru'!$I$9,3,2),1),0)),0)</f>
        <v>0</v>
      </c>
      <c r="BY18" s="100">
        <f>IF(T($C18)=T('Typy taboru'!$C$10),IF($J18&gt;0,IF($J18&gt;='Typy taboru'!$F$10,IF($J18&gt;'Typy taboru'!$G$10,IF($J18&gt;'Typy taboru'!$I$10,3,2),1),0)),0)</f>
        <v>0</v>
      </c>
      <c r="BZ18" s="232">
        <f>IF(T($L18)=T('Typy taboru'!$C$10),IF($S18&gt;0,IF($S18&gt;='Typy taboru'!$F$10,IF($S18&gt;'Typy taboru'!$G$10,IF($S18&gt;'Typy taboru'!$I$10,3,2),1),0)),0)</f>
        <v>0</v>
      </c>
      <c r="CB18" s="100">
        <f>IF(T($C18)=T('Typy taboru'!$C$11),IF($J18&gt;0,IF($J18&gt;='Typy taboru'!$F$11,IF($J18&gt;'Typy taboru'!$G$11,IF($J18&gt;'Typy taboru'!$I$11,3,2),1),0)),0)</f>
        <v>0</v>
      </c>
      <c r="CC18" s="232">
        <f>IF(T($L18)=T('Typy taboru'!$C$11),IF($S18&gt;0,IF($S18&gt;='Typy taboru'!$F$11,IF($S18&gt;'Typy taboru'!$G$11,IF($S18&gt;'Typy taboru'!$I$11,3,2),1),0)),0)</f>
        <v>0</v>
      </c>
      <c r="CE18" s="100">
        <f>IF(T($C18)=T('Typy taboru'!$C$12),IF($J18&gt;0,IF($J18&gt;='Typy taboru'!$F$12,IF($J18&gt;'Typy taboru'!$G$12,IF($J18&gt;'Typy taboru'!$I$12,3,2),1),0)),0)</f>
        <v>0</v>
      </c>
      <c r="CF18" s="232">
        <f>IF(T($L18)=T('Typy taboru'!$C$12),IF($S18&gt;0,IF($S18&gt;='Typy taboru'!$F$12,IF($S18&gt;'Typy taboru'!$G$12,IF($S18&gt;'Typy taboru'!$I$12,3,2),1),0)),0)</f>
        <v>0</v>
      </c>
      <c r="CH18" s="100">
        <f>IF(T($C18)=T('Typy taboru'!$C$13),IF($J18&gt;0,IF($J18&gt;='Typy taboru'!$F$13,IF($J18&gt;'Typy taboru'!$G$13,IF($J18&gt;'Typy taboru'!$I$13,3,2),1),0)),0)</f>
        <v>0</v>
      </c>
      <c r="CI18" s="232">
        <f>IF(T($L18)=T('Typy taboru'!$C$13),IF($S18&gt;0,IF($S18&gt;='Typy taboru'!$F$13,IF($S18&gt;'Typy taboru'!$G$13,IF($S18&gt;'Typy taboru'!$I$13,3,2),1),0)),0)</f>
        <v>0</v>
      </c>
      <c r="CK18" s="100">
        <f>IF(T($C18)=T('Typy taboru'!$C$14),IF($J18&gt;0,IF($J18&gt;='Typy taboru'!$F$14,IF($J18&gt;'Typy taboru'!$G$14,IF($J18&gt;'Typy taboru'!$I$14,3,2),1),0)),0)</f>
        <v>0</v>
      </c>
      <c r="CL18" s="232">
        <f>IF(T($L18)=T('Typy taboru'!$C$14),IF($S18&gt;0,IF($S18&gt;='Typy taboru'!$F$14,IF($S18&gt;'Typy taboru'!$G$14,IF($S18&gt;'Typy taboru'!$I$14,3,2),1),0)),0)</f>
        <v>0</v>
      </c>
      <c r="CN18" s="100">
        <f>IF(T($C18)=T('Typy taboru'!$C$15),IF($J18&gt;0,IF($J18&gt;='Typy taboru'!$F$15,IF($J18&gt;'Typy taboru'!$G$15,IF($J18&gt;'Typy taboru'!$I$15,3,2),1),0)),0)</f>
        <v>0</v>
      </c>
      <c r="CO18" s="232">
        <f>IF(T($L18)=T('Typy taboru'!$C$15),IF($S18&gt;0,IF($S18&gt;='Typy taboru'!$F$15,IF($S18&gt;'Typy taboru'!$G$15,IF($S18&gt;'Typy taboru'!$I$15,3,2),1),0)),0)</f>
        <v>0</v>
      </c>
    </row>
    <row r="19" spans="2:93" ht="24.95" customHeight="1" x14ac:dyDescent="0.2">
      <c r="B19" s="94">
        <v>14.08</v>
      </c>
      <c r="C19" s="393" t="s">
        <v>71</v>
      </c>
      <c r="D19" s="390" t="s">
        <v>126</v>
      </c>
      <c r="E19" s="439">
        <v>13</v>
      </c>
      <c r="F19" s="439" t="s">
        <v>23</v>
      </c>
      <c r="G19" s="95">
        <v>27</v>
      </c>
      <c r="H19" s="373">
        <f t="shared" si="21"/>
        <v>2.0769230769230771</v>
      </c>
      <c r="I19" s="96" t="s">
        <v>102</v>
      </c>
      <c r="J19" s="95">
        <v>19</v>
      </c>
      <c r="K19" s="97">
        <v>14.37</v>
      </c>
      <c r="L19" s="393" t="s">
        <v>71</v>
      </c>
      <c r="M19" s="390" t="s">
        <v>145</v>
      </c>
      <c r="N19" s="439">
        <v>18.2</v>
      </c>
      <c r="O19" s="439" t="s">
        <v>23</v>
      </c>
      <c r="P19" s="95">
        <v>32</v>
      </c>
      <c r="Q19" s="373">
        <f t="shared" si="0"/>
        <v>1.7582417582417582</v>
      </c>
      <c r="R19" s="96" t="s">
        <v>102</v>
      </c>
      <c r="S19" s="95">
        <v>21</v>
      </c>
      <c r="T19" s="98">
        <f t="shared" si="1"/>
        <v>59</v>
      </c>
      <c r="U19" s="99">
        <f t="shared" si="2"/>
        <v>1.891025641025641</v>
      </c>
      <c r="X19" s="100">
        <f t="shared" si="3"/>
        <v>0</v>
      </c>
      <c r="Y19" s="101">
        <f t="shared" si="3"/>
        <v>0</v>
      </c>
      <c r="Z19" s="101">
        <f t="shared" si="3"/>
        <v>0</v>
      </c>
      <c r="AA19" s="102">
        <f t="shared" si="3"/>
        <v>0</v>
      </c>
      <c r="AB19" s="102">
        <f t="shared" si="3"/>
        <v>0</v>
      </c>
      <c r="AC19" s="101">
        <f t="shared" si="3"/>
        <v>0</v>
      </c>
      <c r="AD19" s="101">
        <f t="shared" si="3"/>
        <v>0</v>
      </c>
      <c r="AE19" s="102">
        <f t="shared" si="3"/>
        <v>59</v>
      </c>
      <c r="AF19" s="102">
        <f t="shared" si="3"/>
        <v>0</v>
      </c>
      <c r="AG19" s="101">
        <f t="shared" si="3"/>
        <v>0</v>
      </c>
      <c r="AH19" s="101">
        <f t="shared" si="3"/>
        <v>0</v>
      </c>
      <c r="AI19" s="102">
        <f t="shared" si="3"/>
        <v>0</v>
      </c>
      <c r="AJ19" s="102">
        <f t="shared" si="3"/>
        <v>0</v>
      </c>
      <c r="AK19" s="103">
        <f t="shared" si="4"/>
        <v>0</v>
      </c>
      <c r="AM19" s="104">
        <f t="shared" si="5"/>
        <v>0</v>
      </c>
      <c r="AN19" s="105">
        <f t="shared" si="6"/>
        <v>0</v>
      </c>
      <c r="AO19" s="106">
        <f t="shared" si="7"/>
        <v>0</v>
      </c>
      <c r="AP19" s="105">
        <f t="shared" si="8"/>
        <v>59</v>
      </c>
      <c r="AQ19" s="106">
        <f t="shared" si="9"/>
        <v>0</v>
      </c>
      <c r="AR19" s="105">
        <f t="shared" si="10"/>
        <v>0</v>
      </c>
      <c r="AS19" s="107">
        <f t="shared" si="11"/>
        <v>0</v>
      </c>
      <c r="AV19" s="100">
        <f t="shared" si="12"/>
        <v>0</v>
      </c>
      <c r="AW19" s="101">
        <f t="shared" si="12"/>
        <v>0</v>
      </c>
      <c r="AX19" s="101">
        <f t="shared" si="12"/>
        <v>0</v>
      </c>
      <c r="AY19" s="102">
        <f t="shared" si="12"/>
        <v>0</v>
      </c>
      <c r="AZ19" s="102">
        <f t="shared" si="12"/>
        <v>0</v>
      </c>
      <c r="BA19" s="101">
        <f t="shared" si="12"/>
        <v>0</v>
      </c>
      <c r="BB19" s="101">
        <f t="shared" si="12"/>
        <v>0</v>
      </c>
      <c r="BC19" s="102">
        <f t="shared" si="12"/>
        <v>31.2</v>
      </c>
      <c r="BD19" s="102">
        <f t="shared" si="12"/>
        <v>0</v>
      </c>
      <c r="BE19" s="101">
        <f t="shared" si="12"/>
        <v>0</v>
      </c>
      <c r="BF19" s="101">
        <f t="shared" si="12"/>
        <v>0</v>
      </c>
      <c r="BG19" s="102">
        <f t="shared" si="12"/>
        <v>0</v>
      </c>
      <c r="BH19" s="102">
        <f t="shared" si="12"/>
        <v>0</v>
      </c>
      <c r="BI19" s="103">
        <f t="shared" si="13"/>
        <v>0</v>
      </c>
      <c r="BK19" s="104">
        <f t="shared" si="14"/>
        <v>0</v>
      </c>
      <c r="BL19" s="105">
        <f t="shared" si="15"/>
        <v>0</v>
      </c>
      <c r="BM19" s="106">
        <f t="shared" si="16"/>
        <v>0</v>
      </c>
      <c r="BN19" s="105">
        <f t="shared" si="17"/>
        <v>31.2</v>
      </c>
      <c r="BO19" s="106">
        <f t="shared" si="18"/>
        <v>0</v>
      </c>
      <c r="BP19" s="105">
        <f t="shared" si="19"/>
        <v>0</v>
      </c>
      <c r="BQ19" s="107">
        <f t="shared" si="20"/>
        <v>0</v>
      </c>
      <c r="BS19" s="100">
        <f>IF(T($C19)=T('Typy taboru'!$C$8),IF($J19&gt;0,IF($J19&gt;='Typy taboru'!$F$8,IF($J19&gt;'Typy taboru'!$G$8,IF($J19&gt;'Typy taboru'!$I$8,3,2),1),0)),0)</f>
        <v>0</v>
      </c>
      <c r="BT19" s="232">
        <f>IF(T($L19)=T('Typy taboru'!$C$8),IF($S19&gt;0,IF($S19&gt;='Typy taboru'!$F$8,IF($S19&gt;'Typy taboru'!$G$8,IF($S19&gt;'Typy taboru'!$I$8,3,2),1),0)),0)</f>
        <v>0</v>
      </c>
      <c r="BV19" s="100">
        <f>IF(T($C19)=T('Typy taboru'!$C$9),IF($J19&gt;0,IF($J19&gt;='Typy taboru'!$F$9,IF($J19&gt;'Typy taboru'!$G$9,IF($J19&gt;'Typy taboru'!$I$9,3,2),1),0)),0)</f>
        <v>0</v>
      </c>
      <c r="BW19" s="232">
        <f>IF(T($L19)=T('Typy taboru'!$C$9),IF($S19&gt;0,IF($S19&gt;='Typy taboru'!$F$9,IF($S19&gt;'Typy taboru'!$G$9,IF($S19&gt;'Typy taboru'!$I$9,3,2),1),0)),0)</f>
        <v>0</v>
      </c>
      <c r="BY19" s="100">
        <f>IF(T($C19)=T('Typy taboru'!$C$10),IF($J19&gt;0,IF($J19&gt;='Typy taboru'!$F$10,IF($J19&gt;'Typy taboru'!$G$10,IF($J19&gt;'Typy taboru'!$I$10,3,2),1),0)),0)</f>
        <v>0</v>
      </c>
      <c r="BZ19" s="232">
        <f>IF(T($L19)=T('Typy taboru'!$C$10),IF($S19&gt;0,IF($S19&gt;='Typy taboru'!$F$10,IF($S19&gt;'Typy taboru'!$G$10,IF($S19&gt;'Typy taboru'!$I$10,3,2),1),0)),0)</f>
        <v>0</v>
      </c>
      <c r="CB19" s="100">
        <f>IF(T($C19)=T('Typy taboru'!$C$11),IF($J19&gt;0,IF($J19&gt;='Typy taboru'!$F$11,IF($J19&gt;'Typy taboru'!$G$11,IF($J19&gt;'Typy taboru'!$I$11,3,2),1),0)),0)</f>
        <v>0</v>
      </c>
      <c r="CC19" s="232">
        <f>IF(T($L19)=T('Typy taboru'!$C$11),IF($S19&gt;0,IF($S19&gt;='Typy taboru'!$F$11,IF($S19&gt;'Typy taboru'!$G$11,IF($S19&gt;'Typy taboru'!$I$11,3,2),1),0)),0)</f>
        <v>0</v>
      </c>
      <c r="CE19" s="100">
        <f>IF(T($C19)=T('Typy taboru'!$C$12),IF($J19&gt;0,IF($J19&gt;='Typy taboru'!$F$12,IF($J19&gt;'Typy taboru'!$G$12,IF($J19&gt;'Typy taboru'!$I$12,3,2),1),0)),0)</f>
        <v>0</v>
      </c>
      <c r="CF19" s="232">
        <f>IF(T($L19)=T('Typy taboru'!$C$12),IF($S19&gt;0,IF($S19&gt;='Typy taboru'!$F$12,IF($S19&gt;'Typy taboru'!$G$12,IF($S19&gt;'Typy taboru'!$I$12,3,2),1),0)),0)</f>
        <v>0</v>
      </c>
      <c r="CH19" s="100">
        <f>IF(T($C19)=T('Typy taboru'!$C$13),IF($J19&gt;0,IF($J19&gt;='Typy taboru'!$F$13,IF($J19&gt;'Typy taboru'!$G$13,IF($J19&gt;'Typy taboru'!$I$13,3,2),1),0)),0)</f>
        <v>0</v>
      </c>
      <c r="CI19" s="232">
        <f>IF(T($L19)=T('Typy taboru'!$C$13),IF($S19&gt;0,IF($S19&gt;='Typy taboru'!$F$13,IF($S19&gt;'Typy taboru'!$G$13,IF($S19&gt;'Typy taboru'!$I$13,3,2),1),0)),0)</f>
        <v>0</v>
      </c>
      <c r="CK19" s="100">
        <f>IF(T($C19)=T('Typy taboru'!$C$14),IF($J19&gt;0,IF($J19&gt;='Typy taboru'!$F$14,IF($J19&gt;'Typy taboru'!$G$14,IF($J19&gt;'Typy taboru'!$I$14,3,2),1),0)),0)</f>
        <v>0</v>
      </c>
      <c r="CL19" s="232">
        <f>IF(T($L19)=T('Typy taboru'!$C$14),IF($S19&gt;0,IF($S19&gt;='Typy taboru'!$F$14,IF($S19&gt;'Typy taboru'!$G$14,IF($S19&gt;'Typy taboru'!$I$14,3,2),1),0)),0)</f>
        <v>0</v>
      </c>
      <c r="CN19" s="100">
        <f>IF(T($C19)=T('Typy taboru'!$C$15),IF($J19&gt;0,IF($J19&gt;='Typy taboru'!$F$15,IF($J19&gt;'Typy taboru'!$G$15,IF($J19&gt;'Typy taboru'!$I$15,3,2),1),0)),0)</f>
        <v>0</v>
      </c>
      <c r="CO19" s="232">
        <f>IF(T($L19)=T('Typy taboru'!$C$15),IF($S19&gt;0,IF($S19&gt;='Typy taboru'!$F$15,IF($S19&gt;'Typy taboru'!$G$15,IF($S19&gt;'Typy taboru'!$I$15,3,2),1),0)),0)</f>
        <v>0</v>
      </c>
    </row>
    <row r="20" spans="2:93" s="366" customFormat="1" ht="24.95" customHeight="1" x14ac:dyDescent="0.2">
      <c r="B20" s="371">
        <v>15.2</v>
      </c>
      <c r="C20" s="393" t="s">
        <v>71</v>
      </c>
      <c r="D20" s="390" t="s">
        <v>127</v>
      </c>
      <c r="E20" s="439">
        <v>10.5</v>
      </c>
      <c r="F20" s="439" t="s">
        <v>23</v>
      </c>
      <c r="G20" s="372">
        <v>31</v>
      </c>
      <c r="H20" s="373">
        <f t="shared" ref="H20:H22" si="40">G20/(N(E20)+N(F20))</f>
        <v>2.9523809523809526</v>
      </c>
      <c r="I20" s="96" t="s">
        <v>108</v>
      </c>
      <c r="J20" s="372">
        <v>23</v>
      </c>
      <c r="K20" s="374">
        <v>15.55</v>
      </c>
      <c r="L20" s="393" t="s">
        <v>71</v>
      </c>
      <c r="M20" s="390" t="s">
        <v>142</v>
      </c>
      <c r="N20" s="439">
        <v>3.8</v>
      </c>
      <c r="O20" s="439" t="s">
        <v>23</v>
      </c>
      <c r="P20" s="372">
        <v>3</v>
      </c>
      <c r="Q20" s="373">
        <f t="shared" ref="Q20:Q22" si="41">P20/(N(N20)+N(O20))</f>
        <v>0.78947368421052633</v>
      </c>
      <c r="R20" s="96" t="s">
        <v>147</v>
      </c>
      <c r="S20" s="372">
        <v>3</v>
      </c>
      <c r="T20" s="375">
        <f t="shared" ref="T20:T22" si="42">G20+P20</f>
        <v>34</v>
      </c>
      <c r="U20" s="376">
        <f t="shared" ref="U20:U22" si="43">T20/(N(E20)+N(F20)+N(N20)+N(O20))</f>
        <v>2.3776223776223775</v>
      </c>
      <c r="X20" s="377">
        <f t="shared" si="3"/>
        <v>0</v>
      </c>
      <c r="Y20" s="378">
        <f t="shared" si="3"/>
        <v>0</v>
      </c>
      <c r="Z20" s="378">
        <f t="shared" si="3"/>
        <v>0</v>
      </c>
      <c r="AA20" s="379">
        <f t="shared" si="3"/>
        <v>0</v>
      </c>
      <c r="AB20" s="379">
        <f t="shared" si="3"/>
        <v>0</v>
      </c>
      <c r="AC20" s="378">
        <f t="shared" si="3"/>
        <v>0</v>
      </c>
      <c r="AD20" s="378">
        <f t="shared" si="3"/>
        <v>0</v>
      </c>
      <c r="AE20" s="379">
        <f t="shared" si="3"/>
        <v>31</v>
      </c>
      <c r="AF20" s="379">
        <f t="shared" si="3"/>
        <v>3</v>
      </c>
      <c r="AG20" s="378">
        <f t="shared" si="3"/>
        <v>0</v>
      </c>
      <c r="AH20" s="378">
        <f t="shared" si="3"/>
        <v>0</v>
      </c>
      <c r="AI20" s="379">
        <f t="shared" si="3"/>
        <v>0</v>
      </c>
      <c r="AJ20" s="379">
        <f t="shared" si="3"/>
        <v>0</v>
      </c>
      <c r="AK20" s="380">
        <f t="shared" si="4"/>
        <v>0</v>
      </c>
      <c r="AM20" s="381">
        <f t="shared" ref="AM20:AM22" si="44">Y20+Z20</f>
        <v>0</v>
      </c>
      <c r="AN20" s="382">
        <f t="shared" ref="AN20:AN22" si="45">AA20+AB20</f>
        <v>0</v>
      </c>
      <c r="AO20" s="383">
        <f t="shared" ref="AO20:AO22" si="46">AC20+AD20</f>
        <v>0</v>
      </c>
      <c r="AP20" s="382">
        <f t="shared" ref="AP20:AP22" si="47">AE20+AF20</f>
        <v>34</v>
      </c>
      <c r="AQ20" s="383">
        <f t="shared" ref="AQ20:AQ22" si="48">AG20+AH20</f>
        <v>0</v>
      </c>
      <c r="AR20" s="382">
        <f t="shared" ref="AR20:AR22" si="49">AI20+AJ20</f>
        <v>0</v>
      </c>
      <c r="AS20" s="384">
        <f t="shared" ref="AS20:AS22" si="50">AK20+X20</f>
        <v>0</v>
      </c>
      <c r="AV20" s="377">
        <f t="shared" si="12"/>
        <v>0</v>
      </c>
      <c r="AW20" s="378">
        <f t="shared" si="12"/>
        <v>0</v>
      </c>
      <c r="AX20" s="378">
        <f t="shared" si="12"/>
        <v>0</v>
      </c>
      <c r="AY20" s="379">
        <f t="shared" si="12"/>
        <v>0</v>
      </c>
      <c r="AZ20" s="379">
        <f t="shared" si="12"/>
        <v>0</v>
      </c>
      <c r="BA20" s="378">
        <f t="shared" si="12"/>
        <v>0</v>
      </c>
      <c r="BB20" s="378">
        <f t="shared" si="12"/>
        <v>0</v>
      </c>
      <c r="BC20" s="379">
        <f t="shared" si="12"/>
        <v>10.5</v>
      </c>
      <c r="BD20" s="379">
        <f t="shared" si="12"/>
        <v>3.8</v>
      </c>
      <c r="BE20" s="378">
        <f t="shared" si="12"/>
        <v>0</v>
      </c>
      <c r="BF20" s="378">
        <f t="shared" si="12"/>
        <v>0</v>
      </c>
      <c r="BG20" s="379">
        <f t="shared" si="12"/>
        <v>0</v>
      </c>
      <c r="BH20" s="379">
        <f t="shared" si="12"/>
        <v>0</v>
      </c>
      <c r="BI20" s="380">
        <f t="shared" si="13"/>
        <v>0</v>
      </c>
      <c r="BK20" s="381">
        <f t="shared" ref="BK20:BK22" si="51">AW20+AX20</f>
        <v>0</v>
      </c>
      <c r="BL20" s="382">
        <f t="shared" ref="BL20:BL22" si="52">AY20+AZ20</f>
        <v>0</v>
      </c>
      <c r="BM20" s="383">
        <f t="shared" ref="BM20:BM22" si="53">BA20+BB20</f>
        <v>0</v>
      </c>
      <c r="BN20" s="382">
        <f t="shared" ref="BN20:BN22" si="54">BC20+BD20</f>
        <v>14.3</v>
      </c>
      <c r="BO20" s="383">
        <f t="shared" ref="BO20:BO22" si="55">BE20+BF20</f>
        <v>0</v>
      </c>
      <c r="BP20" s="382">
        <f t="shared" ref="BP20:BP22" si="56">BG20+BH20</f>
        <v>0</v>
      </c>
      <c r="BQ20" s="384">
        <f t="shared" ref="BQ20:BQ22" si="57">BI20+AV20</f>
        <v>0</v>
      </c>
      <c r="BS20" s="377">
        <f>IF(T($C20)=T('Typy taboru'!$C$8),IF($J20&gt;0,IF($J20&gt;='Typy taboru'!$F$8,IF($J20&gt;'Typy taboru'!$G$8,IF($J20&gt;'Typy taboru'!$I$8,3,2),1),0)),0)</f>
        <v>0</v>
      </c>
      <c r="BT20" s="388">
        <f>IF(T($L20)=T('Typy taboru'!$C$8),IF($S20&gt;0,IF($S20&gt;='Typy taboru'!$F$8,IF($S20&gt;'Typy taboru'!$G$8,IF($S20&gt;'Typy taboru'!$I$8,3,2),1),0)),0)</f>
        <v>0</v>
      </c>
      <c r="BV20" s="377">
        <f>IF(T($C20)=T('Typy taboru'!$C$9),IF($J20&gt;0,IF($J20&gt;='Typy taboru'!$F$9,IF($J20&gt;'Typy taboru'!$G$9,IF($J20&gt;'Typy taboru'!$I$9,3,2),1),0)),0)</f>
        <v>0</v>
      </c>
      <c r="BW20" s="388">
        <f>IF(T($L20)=T('Typy taboru'!$C$9),IF($S20&gt;0,IF($S20&gt;='Typy taboru'!$F$9,IF($S20&gt;'Typy taboru'!$G$9,IF($S20&gt;'Typy taboru'!$I$9,3,2),1),0)),0)</f>
        <v>0</v>
      </c>
      <c r="BY20" s="377">
        <f>IF(T($C20)=T('Typy taboru'!$C$10),IF($J20&gt;0,IF($J20&gt;='Typy taboru'!$F$10,IF($J20&gt;'Typy taboru'!$G$10,IF($J20&gt;'Typy taboru'!$I$10,3,2),1),0)),0)</f>
        <v>0</v>
      </c>
      <c r="BZ20" s="388">
        <f>IF(T($L20)=T('Typy taboru'!$C$10),IF($S20&gt;0,IF($S20&gt;='Typy taboru'!$F$10,IF($S20&gt;'Typy taboru'!$G$10,IF($S20&gt;'Typy taboru'!$I$10,3,2),1),0)),0)</f>
        <v>0</v>
      </c>
      <c r="CB20" s="377">
        <f>IF(T($C20)=T('Typy taboru'!$C$11),IF($J20&gt;0,IF($J20&gt;='Typy taboru'!$F$11,IF($J20&gt;'Typy taboru'!$G$11,IF($J20&gt;'Typy taboru'!$I$11,3,2),1),0)),0)</f>
        <v>0</v>
      </c>
      <c r="CC20" s="388">
        <f>IF(T($L20)=T('Typy taboru'!$C$11),IF($S20&gt;0,IF($S20&gt;='Typy taboru'!$F$11,IF($S20&gt;'Typy taboru'!$G$11,IF($S20&gt;'Typy taboru'!$I$11,3,2),1),0)),0)</f>
        <v>0</v>
      </c>
      <c r="CE20" s="377">
        <f>IF(T($C20)=T('Typy taboru'!$C$12),IF($J20&gt;0,IF($J20&gt;='Typy taboru'!$F$12,IF($J20&gt;'Typy taboru'!$G$12,IF($J20&gt;'Typy taboru'!$I$12,3,2),1),0)),0)</f>
        <v>0</v>
      </c>
      <c r="CF20" s="388">
        <f>IF(T($L20)=T('Typy taboru'!$C$12),IF($S20&gt;0,IF($S20&gt;='Typy taboru'!$F$12,IF($S20&gt;'Typy taboru'!$G$12,IF($S20&gt;'Typy taboru'!$I$12,3,2),1),0)),0)</f>
        <v>0</v>
      </c>
      <c r="CH20" s="377">
        <f>IF(T($C20)=T('Typy taboru'!$C$13),IF($J20&gt;0,IF($J20&gt;='Typy taboru'!$F$13,IF($J20&gt;'Typy taboru'!$G$13,IF($J20&gt;'Typy taboru'!$I$13,3,2),1),0)),0)</f>
        <v>0</v>
      </c>
      <c r="CI20" s="388">
        <f>IF(T($L20)=T('Typy taboru'!$C$13),IF($S20&gt;0,IF($S20&gt;='Typy taboru'!$F$13,IF($S20&gt;'Typy taboru'!$G$13,IF($S20&gt;'Typy taboru'!$I$13,3,2),1),0)),0)</f>
        <v>0</v>
      </c>
      <c r="CK20" s="377">
        <f>IF(T($C20)=T('Typy taboru'!$C$14),IF($J20&gt;0,IF($J20&gt;='Typy taboru'!$F$14,IF($J20&gt;'Typy taboru'!$G$14,IF($J20&gt;'Typy taboru'!$I$14,3,2),1),0)),0)</f>
        <v>0</v>
      </c>
      <c r="CL20" s="388">
        <f>IF(T($L20)=T('Typy taboru'!$C$14),IF($S20&gt;0,IF($S20&gt;='Typy taboru'!$F$14,IF($S20&gt;'Typy taboru'!$G$14,IF($S20&gt;'Typy taboru'!$I$14,3,2),1),0)),0)</f>
        <v>0</v>
      </c>
      <c r="CN20" s="377">
        <f>IF(T($C20)=T('Typy taboru'!$C$15),IF($J20&gt;0,IF($J20&gt;='Typy taboru'!$F$15,IF($J20&gt;'Typy taboru'!$G$15,IF($J20&gt;'Typy taboru'!$I$15,3,2),1),0)),0)</f>
        <v>0</v>
      </c>
      <c r="CO20" s="388">
        <f>IF(T($L20)=T('Typy taboru'!$C$15),IF($S20&gt;0,IF($S20&gt;='Typy taboru'!$F$15,IF($S20&gt;'Typy taboru'!$G$15,IF($S20&gt;'Typy taboru'!$I$15,3,2),1),0)),0)</f>
        <v>0</v>
      </c>
    </row>
    <row r="21" spans="2:93" s="366" customFormat="1" ht="24.95" customHeight="1" x14ac:dyDescent="0.2">
      <c r="B21" s="371">
        <v>16.350000000000001</v>
      </c>
      <c r="C21" s="393" t="s">
        <v>71</v>
      </c>
      <c r="D21" s="390" t="s">
        <v>128</v>
      </c>
      <c r="E21" s="439">
        <v>5.9</v>
      </c>
      <c r="F21" s="439" t="s">
        <v>23</v>
      </c>
      <c r="G21" s="372">
        <v>17</v>
      </c>
      <c r="H21" s="373">
        <f t="shared" si="40"/>
        <v>2.8813559322033897</v>
      </c>
      <c r="I21" s="96" t="s">
        <v>104</v>
      </c>
      <c r="J21" s="372">
        <v>17</v>
      </c>
      <c r="K21" s="374">
        <v>17.04</v>
      </c>
      <c r="L21" s="393" t="s">
        <v>71</v>
      </c>
      <c r="M21" s="390" t="s">
        <v>143</v>
      </c>
      <c r="N21" s="439">
        <v>6.1</v>
      </c>
      <c r="O21" s="439" t="s">
        <v>23</v>
      </c>
      <c r="P21" s="372">
        <v>8</v>
      </c>
      <c r="Q21" s="373">
        <f t="shared" si="41"/>
        <v>1.3114754098360657</v>
      </c>
      <c r="R21" s="96" t="s">
        <v>102</v>
      </c>
      <c r="S21" s="372">
        <v>7</v>
      </c>
      <c r="T21" s="375">
        <f t="shared" si="42"/>
        <v>25</v>
      </c>
      <c r="U21" s="376">
        <f t="shared" si="43"/>
        <v>2.0833333333333335</v>
      </c>
      <c r="X21" s="377">
        <f t="shared" si="3"/>
        <v>0</v>
      </c>
      <c r="Y21" s="378">
        <f t="shared" si="3"/>
        <v>0</v>
      </c>
      <c r="Z21" s="378">
        <f t="shared" si="3"/>
        <v>0</v>
      </c>
      <c r="AA21" s="379">
        <f t="shared" si="3"/>
        <v>0</v>
      </c>
      <c r="AB21" s="379">
        <f t="shared" si="3"/>
        <v>0</v>
      </c>
      <c r="AC21" s="378">
        <f t="shared" si="3"/>
        <v>0</v>
      </c>
      <c r="AD21" s="378">
        <f t="shared" si="3"/>
        <v>0</v>
      </c>
      <c r="AE21" s="379">
        <f t="shared" si="3"/>
        <v>0</v>
      </c>
      <c r="AF21" s="379">
        <f t="shared" si="3"/>
        <v>17</v>
      </c>
      <c r="AG21" s="378">
        <f t="shared" si="3"/>
        <v>8</v>
      </c>
      <c r="AH21" s="378">
        <f t="shared" si="3"/>
        <v>0</v>
      </c>
      <c r="AI21" s="379">
        <f t="shared" si="3"/>
        <v>0</v>
      </c>
      <c r="AJ21" s="379">
        <f t="shared" si="3"/>
        <v>0</v>
      </c>
      <c r="AK21" s="380">
        <f t="shared" si="4"/>
        <v>0</v>
      </c>
      <c r="AM21" s="381">
        <f t="shared" si="44"/>
        <v>0</v>
      </c>
      <c r="AN21" s="382">
        <f t="shared" si="45"/>
        <v>0</v>
      </c>
      <c r="AO21" s="383">
        <f t="shared" si="46"/>
        <v>0</v>
      </c>
      <c r="AP21" s="382">
        <f t="shared" si="47"/>
        <v>17</v>
      </c>
      <c r="AQ21" s="383">
        <f t="shared" si="48"/>
        <v>8</v>
      </c>
      <c r="AR21" s="382">
        <f t="shared" si="49"/>
        <v>0</v>
      </c>
      <c r="AS21" s="384">
        <f t="shared" si="50"/>
        <v>0</v>
      </c>
      <c r="AV21" s="377">
        <f t="shared" si="12"/>
        <v>0</v>
      </c>
      <c r="AW21" s="378">
        <f t="shared" si="12"/>
        <v>0</v>
      </c>
      <c r="AX21" s="378">
        <f t="shared" si="12"/>
        <v>0</v>
      </c>
      <c r="AY21" s="379">
        <f t="shared" si="12"/>
        <v>0</v>
      </c>
      <c r="AZ21" s="379">
        <f t="shared" si="12"/>
        <v>0</v>
      </c>
      <c r="BA21" s="378">
        <f t="shared" si="12"/>
        <v>0</v>
      </c>
      <c r="BB21" s="378">
        <f t="shared" si="12"/>
        <v>0</v>
      </c>
      <c r="BC21" s="379">
        <f t="shared" si="12"/>
        <v>0</v>
      </c>
      <c r="BD21" s="379">
        <f t="shared" si="12"/>
        <v>5.9</v>
      </c>
      <c r="BE21" s="378">
        <f t="shared" si="12"/>
        <v>6.1</v>
      </c>
      <c r="BF21" s="378">
        <f t="shared" si="12"/>
        <v>0</v>
      </c>
      <c r="BG21" s="379">
        <f t="shared" si="12"/>
        <v>0</v>
      </c>
      <c r="BH21" s="379">
        <f t="shared" si="12"/>
        <v>0</v>
      </c>
      <c r="BI21" s="380">
        <f t="shared" si="13"/>
        <v>0</v>
      </c>
      <c r="BK21" s="381">
        <f t="shared" si="51"/>
        <v>0</v>
      </c>
      <c r="BL21" s="382">
        <f t="shared" si="52"/>
        <v>0</v>
      </c>
      <c r="BM21" s="383">
        <f t="shared" si="53"/>
        <v>0</v>
      </c>
      <c r="BN21" s="382">
        <f t="shared" si="54"/>
        <v>5.9</v>
      </c>
      <c r="BO21" s="383">
        <f t="shared" si="55"/>
        <v>6.1</v>
      </c>
      <c r="BP21" s="382">
        <f t="shared" si="56"/>
        <v>0</v>
      </c>
      <c r="BQ21" s="384">
        <f t="shared" si="57"/>
        <v>0</v>
      </c>
      <c r="BS21" s="377">
        <f>IF(T($C21)=T('Typy taboru'!$C$8),IF($J21&gt;0,IF($J21&gt;='Typy taboru'!$F$8,IF($J21&gt;'Typy taboru'!$G$8,IF($J21&gt;'Typy taboru'!$I$8,3,2),1),0)),0)</f>
        <v>0</v>
      </c>
      <c r="BT21" s="388">
        <f>IF(T($L21)=T('Typy taboru'!$C$8),IF($S21&gt;0,IF($S21&gt;='Typy taboru'!$F$8,IF($S21&gt;'Typy taboru'!$G$8,IF($S21&gt;'Typy taboru'!$I$8,3,2),1),0)),0)</f>
        <v>0</v>
      </c>
      <c r="BV21" s="377">
        <f>IF(T($C21)=T('Typy taboru'!$C$9),IF($J21&gt;0,IF($J21&gt;='Typy taboru'!$F$9,IF($J21&gt;'Typy taboru'!$G$9,IF($J21&gt;'Typy taboru'!$I$9,3,2),1),0)),0)</f>
        <v>0</v>
      </c>
      <c r="BW21" s="388">
        <f>IF(T($L21)=T('Typy taboru'!$C$9),IF($S21&gt;0,IF($S21&gt;='Typy taboru'!$F$9,IF($S21&gt;'Typy taboru'!$G$9,IF($S21&gt;'Typy taboru'!$I$9,3,2),1),0)),0)</f>
        <v>0</v>
      </c>
      <c r="BY21" s="377">
        <f>IF(T($C21)=T('Typy taboru'!$C$10),IF($J21&gt;0,IF($J21&gt;='Typy taboru'!$F$10,IF($J21&gt;'Typy taboru'!$G$10,IF($J21&gt;'Typy taboru'!$I$10,3,2),1),0)),0)</f>
        <v>0</v>
      </c>
      <c r="BZ21" s="388">
        <f>IF(T($L21)=T('Typy taboru'!$C$10),IF($S21&gt;0,IF($S21&gt;='Typy taboru'!$F$10,IF($S21&gt;'Typy taboru'!$G$10,IF($S21&gt;'Typy taboru'!$I$10,3,2),1),0)),0)</f>
        <v>0</v>
      </c>
      <c r="CB21" s="377">
        <f>IF(T($C21)=T('Typy taboru'!$C$11),IF($J21&gt;0,IF($J21&gt;='Typy taboru'!$F$11,IF($J21&gt;'Typy taboru'!$G$11,IF($J21&gt;'Typy taboru'!$I$11,3,2),1),0)),0)</f>
        <v>0</v>
      </c>
      <c r="CC21" s="388">
        <f>IF(T($L21)=T('Typy taboru'!$C$11),IF($S21&gt;0,IF($S21&gt;='Typy taboru'!$F$11,IF($S21&gt;'Typy taboru'!$G$11,IF($S21&gt;'Typy taboru'!$I$11,3,2),1),0)),0)</f>
        <v>0</v>
      </c>
      <c r="CE21" s="377">
        <f>IF(T($C21)=T('Typy taboru'!$C$12),IF($J21&gt;0,IF($J21&gt;='Typy taboru'!$F$12,IF($J21&gt;'Typy taboru'!$G$12,IF($J21&gt;'Typy taboru'!$I$12,3,2),1),0)),0)</f>
        <v>0</v>
      </c>
      <c r="CF21" s="388">
        <f>IF(T($L21)=T('Typy taboru'!$C$12),IF($S21&gt;0,IF($S21&gt;='Typy taboru'!$F$12,IF($S21&gt;'Typy taboru'!$G$12,IF($S21&gt;'Typy taboru'!$I$12,3,2),1),0)),0)</f>
        <v>0</v>
      </c>
      <c r="CH21" s="377">
        <f>IF(T($C21)=T('Typy taboru'!$C$13),IF($J21&gt;0,IF($J21&gt;='Typy taboru'!$F$13,IF($J21&gt;'Typy taboru'!$G$13,IF($J21&gt;'Typy taboru'!$I$13,3,2),1),0)),0)</f>
        <v>0</v>
      </c>
      <c r="CI21" s="388">
        <f>IF(T($L21)=T('Typy taboru'!$C$13),IF($S21&gt;0,IF($S21&gt;='Typy taboru'!$F$13,IF($S21&gt;'Typy taboru'!$G$13,IF($S21&gt;'Typy taboru'!$I$13,3,2),1),0)),0)</f>
        <v>0</v>
      </c>
      <c r="CK21" s="377">
        <f>IF(T($C21)=T('Typy taboru'!$C$14),IF($J21&gt;0,IF($J21&gt;='Typy taboru'!$F$14,IF($J21&gt;'Typy taboru'!$G$14,IF($J21&gt;'Typy taboru'!$I$14,3,2),1),0)),0)</f>
        <v>0</v>
      </c>
      <c r="CL21" s="388">
        <f>IF(T($L21)=T('Typy taboru'!$C$14),IF($S21&gt;0,IF($S21&gt;='Typy taboru'!$F$14,IF($S21&gt;'Typy taboru'!$G$14,IF($S21&gt;'Typy taboru'!$I$14,3,2),1),0)),0)</f>
        <v>0</v>
      </c>
      <c r="CN21" s="377">
        <f>IF(T($C21)=T('Typy taboru'!$C$15),IF($J21&gt;0,IF($J21&gt;='Typy taboru'!$F$15,IF($J21&gt;'Typy taboru'!$G$15,IF($J21&gt;'Typy taboru'!$I$15,3,2),1),0)),0)</f>
        <v>0</v>
      </c>
      <c r="CO21" s="388">
        <f>IF(T($L21)=T('Typy taboru'!$C$15),IF($S21&gt;0,IF($S21&gt;='Typy taboru'!$F$15,IF($S21&gt;'Typy taboru'!$G$15,IF($S21&gt;'Typy taboru'!$I$15,3,2),1),0)),0)</f>
        <v>0</v>
      </c>
    </row>
    <row r="22" spans="2:93" s="366" customFormat="1" ht="24.95" customHeight="1" x14ac:dyDescent="0.2">
      <c r="B22" s="371">
        <v>17.3</v>
      </c>
      <c r="C22" s="393" t="s">
        <v>71</v>
      </c>
      <c r="D22" s="390" t="s">
        <v>129</v>
      </c>
      <c r="E22" s="439">
        <v>7.2</v>
      </c>
      <c r="F22" s="439" t="s">
        <v>23</v>
      </c>
      <c r="G22" s="372">
        <v>15</v>
      </c>
      <c r="H22" s="373">
        <f t="shared" si="40"/>
        <v>2.0833333333333335</v>
      </c>
      <c r="I22" s="96" t="s">
        <v>102</v>
      </c>
      <c r="J22" s="372">
        <v>12</v>
      </c>
      <c r="K22" s="374">
        <v>17.5</v>
      </c>
      <c r="L22" s="393" t="s">
        <v>71</v>
      </c>
      <c r="M22" s="390" t="s">
        <v>144</v>
      </c>
      <c r="N22" s="439">
        <v>7.2</v>
      </c>
      <c r="O22" s="439" t="s">
        <v>23</v>
      </c>
      <c r="P22" s="372">
        <v>21</v>
      </c>
      <c r="Q22" s="373">
        <f t="shared" si="41"/>
        <v>2.9166666666666665</v>
      </c>
      <c r="R22" s="96" t="s">
        <v>108</v>
      </c>
      <c r="S22" s="372">
        <v>14</v>
      </c>
      <c r="T22" s="375">
        <f t="shared" si="42"/>
        <v>36</v>
      </c>
      <c r="U22" s="376">
        <f t="shared" si="43"/>
        <v>2.5</v>
      </c>
      <c r="X22" s="377">
        <f t="shared" si="3"/>
        <v>0</v>
      </c>
      <c r="Y22" s="378">
        <f t="shared" si="3"/>
        <v>0</v>
      </c>
      <c r="Z22" s="378">
        <f t="shared" si="3"/>
        <v>0</v>
      </c>
      <c r="AA22" s="379">
        <f t="shared" si="3"/>
        <v>0</v>
      </c>
      <c r="AB22" s="379">
        <f t="shared" si="3"/>
        <v>0</v>
      </c>
      <c r="AC22" s="378">
        <f t="shared" si="3"/>
        <v>0</v>
      </c>
      <c r="AD22" s="378">
        <f t="shared" si="3"/>
        <v>0</v>
      </c>
      <c r="AE22" s="379">
        <f t="shared" si="3"/>
        <v>0</v>
      </c>
      <c r="AF22" s="379">
        <f t="shared" si="3"/>
        <v>0</v>
      </c>
      <c r="AG22" s="378">
        <f t="shared" si="3"/>
        <v>36</v>
      </c>
      <c r="AH22" s="378">
        <f t="shared" si="3"/>
        <v>0</v>
      </c>
      <c r="AI22" s="379">
        <f t="shared" si="3"/>
        <v>0</v>
      </c>
      <c r="AJ22" s="379">
        <f t="shared" si="3"/>
        <v>0</v>
      </c>
      <c r="AK22" s="380">
        <f t="shared" si="4"/>
        <v>0</v>
      </c>
      <c r="AM22" s="381">
        <f t="shared" si="44"/>
        <v>0</v>
      </c>
      <c r="AN22" s="382">
        <f t="shared" si="45"/>
        <v>0</v>
      </c>
      <c r="AO22" s="383">
        <f t="shared" si="46"/>
        <v>0</v>
      </c>
      <c r="AP22" s="382">
        <f t="shared" si="47"/>
        <v>0</v>
      </c>
      <c r="AQ22" s="383">
        <f t="shared" si="48"/>
        <v>36</v>
      </c>
      <c r="AR22" s="382">
        <f t="shared" si="49"/>
        <v>0</v>
      </c>
      <c r="AS22" s="384">
        <f t="shared" si="50"/>
        <v>0</v>
      </c>
      <c r="AV22" s="377">
        <f t="shared" si="12"/>
        <v>0</v>
      </c>
      <c r="AW22" s="378">
        <f t="shared" si="12"/>
        <v>0</v>
      </c>
      <c r="AX22" s="378">
        <f t="shared" si="12"/>
        <v>0</v>
      </c>
      <c r="AY22" s="379">
        <f t="shared" si="12"/>
        <v>0</v>
      </c>
      <c r="AZ22" s="379">
        <f t="shared" si="12"/>
        <v>0</v>
      </c>
      <c r="BA22" s="378">
        <f t="shared" si="12"/>
        <v>0</v>
      </c>
      <c r="BB22" s="378">
        <f t="shared" si="12"/>
        <v>0</v>
      </c>
      <c r="BC22" s="379">
        <f t="shared" si="12"/>
        <v>0</v>
      </c>
      <c r="BD22" s="379">
        <f t="shared" si="12"/>
        <v>0</v>
      </c>
      <c r="BE22" s="378">
        <f t="shared" si="12"/>
        <v>14.4</v>
      </c>
      <c r="BF22" s="378">
        <f t="shared" si="12"/>
        <v>0</v>
      </c>
      <c r="BG22" s="379">
        <f t="shared" si="12"/>
        <v>0</v>
      </c>
      <c r="BH22" s="379">
        <f t="shared" si="12"/>
        <v>0</v>
      </c>
      <c r="BI22" s="380">
        <f t="shared" si="13"/>
        <v>0</v>
      </c>
      <c r="BK22" s="381">
        <f t="shared" si="51"/>
        <v>0</v>
      </c>
      <c r="BL22" s="382">
        <f t="shared" si="52"/>
        <v>0</v>
      </c>
      <c r="BM22" s="383">
        <f t="shared" si="53"/>
        <v>0</v>
      </c>
      <c r="BN22" s="382">
        <f t="shared" si="54"/>
        <v>0</v>
      </c>
      <c r="BO22" s="383">
        <f t="shared" si="55"/>
        <v>14.4</v>
      </c>
      <c r="BP22" s="382">
        <f t="shared" si="56"/>
        <v>0</v>
      </c>
      <c r="BQ22" s="384">
        <f t="shared" si="57"/>
        <v>0</v>
      </c>
      <c r="BS22" s="377">
        <f>IF(T($C22)=T('Typy taboru'!$C$8),IF($J22&gt;0,IF($J22&gt;='Typy taboru'!$F$8,IF($J22&gt;'Typy taboru'!$G$8,IF($J22&gt;'Typy taboru'!$I$8,3,2),1),0)),0)</f>
        <v>0</v>
      </c>
      <c r="BT22" s="388">
        <f>IF(T($L22)=T('Typy taboru'!$C$8),IF($S22&gt;0,IF($S22&gt;='Typy taboru'!$F$8,IF($S22&gt;'Typy taboru'!$G$8,IF($S22&gt;'Typy taboru'!$I$8,3,2),1),0)),0)</f>
        <v>0</v>
      </c>
      <c r="BV22" s="377">
        <f>IF(T($C22)=T('Typy taboru'!$C$9),IF($J22&gt;0,IF($J22&gt;='Typy taboru'!$F$9,IF($J22&gt;'Typy taboru'!$G$9,IF($J22&gt;'Typy taboru'!$I$9,3,2),1),0)),0)</f>
        <v>0</v>
      </c>
      <c r="BW22" s="388">
        <f>IF(T($L22)=T('Typy taboru'!$C$9),IF($S22&gt;0,IF($S22&gt;='Typy taboru'!$F$9,IF($S22&gt;'Typy taboru'!$G$9,IF($S22&gt;'Typy taboru'!$I$9,3,2),1),0)),0)</f>
        <v>0</v>
      </c>
      <c r="BY22" s="377">
        <f>IF(T($C22)=T('Typy taboru'!$C$10),IF($J22&gt;0,IF($J22&gt;='Typy taboru'!$F$10,IF($J22&gt;'Typy taboru'!$G$10,IF($J22&gt;'Typy taboru'!$I$10,3,2),1),0)),0)</f>
        <v>0</v>
      </c>
      <c r="BZ22" s="388">
        <f>IF(T($L22)=T('Typy taboru'!$C$10),IF($S22&gt;0,IF($S22&gt;='Typy taboru'!$F$10,IF($S22&gt;'Typy taboru'!$G$10,IF($S22&gt;'Typy taboru'!$I$10,3,2),1),0)),0)</f>
        <v>0</v>
      </c>
      <c r="CB22" s="377">
        <f>IF(T($C22)=T('Typy taboru'!$C$11),IF($J22&gt;0,IF($J22&gt;='Typy taboru'!$F$11,IF($J22&gt;'Typy taboru'!$G$11,IF($J22&gt;'Typy taboru'!$I$11,3,2),1),0)),0)</f>
        <v>0</v>
      </c>
      <c r="CC22" s="388">
        <f>IF(T($L22)=T('Typy taboru'!$C$11),IF($S22&gt;0,IF($S22&gt;='Typy taboru'!$F$11,IF($S22&gt;'Typy taboru'!$G$11,IF($S22&gt;'Typy taboru'!$I$11,3,2),1),0)),0)</f>
        <v>0</v>
      </c>
      <c r="CE22" s="377">
        <f>IF(T($C22)=T('Typy taboru'!$C$12),IF($J22&gt;0,IF($J22&gt;='Typy taboru'!$F$12,IF($J22&gt;'Typy taboru'!$G$12,IF($J22&gt;'Typy taboru'!$I$12,3,2),1),0)),0)</f>
        <v>0</v>
      </c>
      <c r="CF22" s="388">
        <f>IF(T($L22)=T('Typy taboru'!$C$12),IF($S22&gt;0,IF($S22&gt;='Typy taboru'!$F$12,IF($S22&gt;'Typy taboru'!$G$12,IF($S22&gt;'Typy taboru'!$I$12,3,2),1),0)),0)</f>
        <v>0</v>
      </c>
      <c r="CH22" s="377">
        <f>IF(T($C22)=T('Typy taboru'!$C$13),IF($J22&gt;0,IF($J22&gt;='Typy taboru'!$F$13,IF($J22&gt;'Typy taboru'!$G$13,IF($J22&gt;'Typy taboru'!$I$13,3,2),1),0)),0)</f>
        <v>0</v>
      </c>
      <c r="CI22" s="388">
        <f>IF(T($L22)=T('Typy taboru'!$C$13),IF($S22&gt;0,IF($S22&gt;='Typy taboru'!$F$13,IF($S22&gt;'Typy taboru'!$G$13,IF($S22&gt;'Typy taboru'!$I$13,3,2),1),0)),0)</f>
        <v>0</v>
      </c>
      <c r="CK22" s="377">
        <f>IF(T($C22)=T('Typy taboru'!$C$14),IF($J22&gt;0,IF($J22&gt;='Typy taboru'!$F$14,IF($J22&gt;'Typy taboru'!$G$14,IF($J22&gt;'Typy taboru'!$I$14,3,2),1),0)),0)</f>
        <v>0</v>
      </c>
      <c r="CL22" s="388">
        <f>IF(T($L22)=T('Typy taboru'!$C$14),IF($S22&gt;0,IF($S22&gt;='Typy taboru'!$F$14,IF($S22&gt;'Typy taboru'!$G$14,IF($S22&gt;'Typy taboru'!$I$14,3,2),1),0)),0)</f>
        <v>0</v>
      </c>
      <c r="CN22" s="377">
        <f>IF(T($C22)=T('Typy taboru'!$C$15),IF($J22&gt;0,IF($J22&gt;='Typy taboru'!$F$15,IF($J22&gt;'Typy taboru'!$G$15,IF($J22&gt;'Typy taboru'!$I$15,3,2),1),0)),0)</f>
        <v>0</v>
      </c>
      <c r="CO22" s="388">
        <f>IF(T($L22)=T('Typy taboru'!$C$15),IF($S22&gt;0,IF($S22&gt;='Typy taboru'!$F$15,IF($S22&gt;'Typy taboru'!$G$15,IF($S22&gt;'Typy taboru'!$I$15,3,2),1),0)),0)</f>
        <v>0</v>
      </c>
    </row>
    <row r="23" spans="2:93" s="366" customFormat="1" ht="24.95" customHeight="1" x14ac:dyDescent="0.2">
      <c r="B23" s="371">
        <v>18.2</v>
      </c>
      <c r="C23" s="393" t="s">
        <v>71</v>
      </c>
      <c r="D23" s="390" t="s">
        <v>130</v>
      </c>
      <c r="E23" s="439">
        <v>12.6</v>
      </c>
      <c r="F23" s="439" t="s">
        <v>23</v>
      </c>
      <c r="G23" s="372">
        <v>11</v>
      </c>
      <c r="H23" s="373">
        <f t="shared" ref="H23:H25" si="58">G23/(N(E23)+N(F23))</f>
        <v>0.87301587301587302</v>
      </c>
      <c r="I23" s="96" t="s">
        <v>102</v>
      </c>
      <c r="J23" s="372">
        <v>9</v>
      </c>
      <c r="K23" s="374">
        <v>18.48</v>
      </c>
      <c r="L23" s="393" t="s">
        <v>71</v>
      </c>
      <c r="M23" s="390" t="s">
        <v>138</v>
      </c>
      <c r="N23" s="439">
        <v>16</v>
      </c>
      <c r="O23" s="439" t="s">
        <v>23</v>
      </c>
      <c r="P23" s="372">
        <v>17</v>
      </c>
      <c r="Q23" s="373">
        <f t="shared" ref="Q23:Q25" si="59">P23/(N(N23)+N(O23))</f>
        <v>1.0625</v>
      </c>
      <c r="R23" s="96" t="s">
        <v>102</v>
      </c>
      <c r="S23" s="372">
        <v>14</v>
      </c>
      <c r="T23" s="375">
        <f t="shared" ref="T23:T25" si="60">G23+P23</f>
        <v>28</v>
      </c>
      <c r="U23" s="376">
        <f t="shared" ref="U23:U25" si="61">T23/(N(E23)+N(F23)+N(N23)+N(O23))</f>
        <v>0.97902097902097895</v>
      </c>
      <c r="X23" s="377">
        <f t="shared" si="3"/>
        <v>0</v>
      </c>
      <c r="Y23" s="378">
        <f t="shared" si="3"/>
        <v>0</v>
      </c>
      <c r="Z23" s="378">
        <f t="shared" si="3"/>
        <v>0</v>
      </c>
      <c r="AA23" s="379">
        <f t="shared" si="3"/>
        <v>0</v>
      </c>
      <c r="AB23" s="379">
        <f t="shared" si="3"/>
        <v>0</v>
      </c>
      <c r="AC23" s="378">
        <f t="shared" si="3"/>
        <v>0</v>
      </c>
      <c r="AD23" s="378">
        <f t="shared" si="3"/>
        <v>0</v>
      </c>
      <c r="AE23" s="379">
        <f t="shared" si="3"/>
        <v>0</v>
      </c>
      <c r="AF23" s="379">
        <f t="shared" si="3"/>
        <v>0</v>
      </c>
      <c r="AG23" s="378">
        <f t="shared" si="3"/>
        <v>11</v>
      </c>
      <c r="AH23" s="378">
        <f t="shared" si="3"/>
        <v>17</v>
      </c>
      <c r="AI23" s="379">
        <f t="shared" si="3"/>
        <v>0</v>
      </c>
      <c r="AJ23" s="379">
        <f t="shared" si="3"/>
        <v>0</v>
      </c>
      <c r="AK23" s="380">
        <f t="shared" si="4"/>
        <v>0</v>
      </c>
      <c r="AM23" s="381">
        <f t="shared" ref="AM23:AM25" si="62">Y23+Z23</f>
        <v>0</v>
      </c>
      <c r="AN23" s="382">
        <f t="shared" ref="AN23:AN25" si="63">AA23+AB23</f>
        <v>0</v>
      </c>
      <c r="AO23" s="383">
        <f t="shared" ref="AO23:AO25" si="64">AC23+AD23</f>
        <v>0</v>
      </c>
      <c r="AP23" s="382">
        <f t="shared" ref="AP23:AP25" si="65">AE23+AF23</f>
        <v>0</v>
      </c>
      <c r="AQ23" s="383">
        <f t="shared" ref="AQ23:AQ25" si="66">AG23+AH23</f>
        <v>28</v>
      </c>
      <c r="AR23" s="382">
        <f t="shared" ref="AR23:AR25" si="67">AI23+AJ23</f>
        <v>0</v>
      </c>
      <c r="AS23" s="384">
        <f t="shared" ref="AS23:AS25" si="68">AK23+X23</f>
        <v>0</v>
      </c>
      <c r="AV23" s="377">
        <f t="shared" si="12"/>
        <v>0</v>
      </c>
      <c r="AW23" s="378">
        <f t="shared" si="12"/>
        <v>0</v>
      </c>
      <c r="AX23" s="378">
        <f t="shared" si="12"/>
        <v>0</v>
      </c>
      <c r="AY23" s="379">
        <f t="shared" si="12"/>
        <v>0</v>
      </c>
      <c r="AZ23" s="379">
        <f t="shared" si="12"/>
        <v>0</v>
      </c>
      <c r="BA23" s="378">
        <f t="shared" si="12"/>
        <v>0</v>
      </c>
      <c r="BB23" s="378">
        <f t="shared" si="12"/>
        <v>0</v>
      </c>
      <c r="BC23" s="379">
        <f t="shared" si="12"/>
        <v>0</v>
      </c>
      <c r="BD23" s="379">
        <f t="shared" si="12"/>
        <v>0</v>
      </c>
      <c r="BE23" s="378">
        <f t="shared" si="12"/>
        <v>12.6</v>
      </c>
      <c r="BF23" s="378">
        <f t="shared" si="12"/>
        <v>16</v>
      </c>
      <c r="BG23" s="379">
        <f t="shared" si="12"/>
        <v>0</v>
      </c>
      <c r="BH23" s="379">
        <f t="shared" si="12"/>
        <v>0</v>
      </c>
      <c r="BI23" s="380">
        <f t="shared" si="13"/>
        <v>0</v>
      </c>
      <c r="BK23" s="381">
        <f t="shared" ref="BK23:BK25" si="69">AW23+AX23</f>
        <v>0</v>
      </c>
      <c r="BL23" s="382">
        <f t="shared" ref="BL23:BL25" si="70">AY23+AZ23</f>
        <v>0</v>
      </c>
      <c r="BM23" s="383">
        <f t="shared" ref="BM23:BM25" si="71">BA23+BB23</f>
        <v>0</v>
      </c>
      <c r="BN23" s="382">
        <f t="shared" ref="BN23:BN25" si="72">BC23+BD23</f>
        <v>0</v>
      </c>
      <c r="BO23" s="383">
        <f t="shared" ref="BO23:BO25" si="73">BE23+BF23</f>
        <v>28.6</v>
      </c>
      <c r="BP23" s="382">
        <f t="shared" ref="BP23:BP25" si="74">BG23+BH23</f>
        <v>0</v>
      </c>
      <c r="BQ23" s="384">
        <f t="shared" ref="BQ23:BQ25" si="75">BI23+AV23</f>
        <v>0</v>
      </c>
      <c r="BS23" s="377">
        <f>IF(T($C23)=T('Typy taboru'!$C$8),IF($J23&gt;0,IF($J23&gt;='Typy taboru'!$F$8,IF($J23&gt;'Typy taboru'!$G$8,IF($J23&gt;'Typy taboru'!$I$8,3,2),1),0)),0)</f>
        <v>0</v>
      </c>
      <c r="BT23" s="388">
        <f>IF(T($L23)=T('Typy taboru'!$C$8),IF($S23&gt;0,IF($S23&gt;='Typy taboru'!$F$8,IF($S23&gt;'Typy taboru'!$G$8,IF($S23&gt;'Typy taboru'!$I$8,3,2),1),0)),0)</f>
        <v>0</v>
      </c>
      <c r="BV23" s="377">
        <f>IF(T($C23)=T('Typy taboru'!$C$9),IF($J23&gt;0,IF($J23&gt;='Typy taboru'!$F$9,IF($J23&gt;'Typy taboru'!$G$9,IF($J23&gt;'Typy taboru'!$I$9,3,2),1),0)),0)</f>
        <v>0</v>
      </c>
      <c r="BW23" s="388">
        <f>IF(T($L23)=T('Typy taboru'!$C$9),IF($S23&gt;0,IF($S23&gt;='Typy taboru'!$F$9,IF($S23&gt;'Typy taboru'!$G$9,IF($S23&gt;'Typy taboru'!$I$9,3,2),1),0)),0)</f>
        <v>0</v>
      </c>
      <c r="BY23" s="377">
        <f>IF(T($C23)=T('Typy taboru'!$C$10),IF($J23&gt;0,IF($J23&gt;='Typy taboru'!$F$10,IF($J23&gt;'Typy taboru'!$G$10,IF($J23&gt;'Typy taboru'!$I$10,3,2),1),0)),0)</f>
        <v>0</v>
      </c>
      <c r="BZ23" s="388">
        <f>IF(T($L23)=T('Typy taboru'!$C$10),IF($S23&gt;0,IF($S23&gt;='Typy taboru'!$F$10,IF($S23&gt;'Typy taboru'!$G$10,IF($S23&gt;'Typy taboru'!$I$10,3,2),1),0)),0)</f>
        <v>0</v>
      </c>
      <c r="CB23" s="377">
        <f>IF(T($C23)=T('Typy taboru'!$C$11),IF($J23&gt;0,IF($J23&gt;='Typy taboru'!$F$11,IF($J23&gt;'Typy taboru'!$G$11,IF($J23&gt;'Typy taboru'!$I$11,3,2),1),0)),0)</f>
        <v>0</v>
      </c>
      <c r="CC23" s="388">
        <f>IF(T($L23)=T('Typy taboru'!$C$11),IF($S23&gt;0,IF($S23&gt;='Typy taboru'!$F$11,IF($S23&gt;'Typy taboru'!$G$11,IF($S23&gt;'Typy taboru'!$I$11,3,2),1),0)),0)</f>
        <v>0</v>
      </c>
      <c r="CE23" s="377">
        <f>IF(T($C23)=T('Typy taboru'!$C$12),IF($J23&gt;0,IF($J23&gt;='Typy taboru'!$F$12,IF($J23&gt;'Typy taboru'!$G$12,IF($J23&gt;'Typy taboru'!$I$12,3,2),1),0)),0)</f>
        <v>0</v>
      </c>
      <c r="CF23" s="388">
        <f>IF(T($L23)=T('Typy taboru'!$C$12),IF($S23&gt;0,IF($S23&gt;='Typy taboru'!$F$12,IF($S23&gt;'Typy taboru'!$G$12,IF($S23&gt;'Typy taboru'!$I$12,3,2),1),0)),0)</f>
        <v>0</v>
      </c>
      <c r="CH23" s="377">
        <f>IF(T($C23)=T('Typy taboru'!$C$13),IF($J23&gt;0,IF($J23&gt;='Typy taboru'!$F$13,IF($J23&gt;'Typy taboru'!$G$13,IF($J23&gt;'Typy taboru'!$I$13,3,2),1),0)),0)</f>
        <v>0</v>
      </c>
      <c r="CI23" s="388">
        <f>IF(T($L23)=T('Typy taboru'!$C$13),IF($S23&gt;0,IF($S23&gt;='Typy taboru'!$F$13,IF($S23&gt;'Typy taboru'!$G$13,IF($S23&gt;'Typy taboru'!$I$13,3,2),1),0)),0)</f>
        <v>0</v>
      </c>
      <c r="CK23" s="377">
        <f>IF(T($C23)=T('Typy taboru'!$C$14),IF($J23&gt;0,IF($J23&gt;='Typy taboru'!$F$14,IF($J23&gt;'Typy taboru'!$G$14,IF($J23&gt;'Typy taboru'!$I$14,3,2),1),0)),0)</f>
        <v>0</v>
      </c>
      <c r="CL23" s="388">
        <f>IF(T($L23)=T('Typy taboru'!$C$14),IF($S23&gt;0,IF($S23&gt;='Typy taboru'!$F$14,IF($S23&gt;'Typy taboru'!$G$14,IF($S23&gt;'Typy taboru'!$I$14,3,2),1),0)),0)</f>
        <v>0</v>
      </c>
      <c r="CN23" s="377">
        <f>IF(T($C23)=T('Typy taboru'!$C$15),IF($J23&gt;0,IF($J23&gt;='Typy taboru'!$F$15,IF($J23&gt;'Typy taboru'!$G$15,IF($J23&gt;'Typy taboru'!$I$15,3,2),1),0)),0)</f>
        <v>0</v>
      </c>
      <c r="CO23" s="388">
        <f>IF(T($L23)=T('Typy taboru'!$C$15),IF($S23&gt;0,IF($S23&gt;='Typy taboru'!$F$15,IF($S23&gt;'Typy taboru'!$G$15,IF($S23&gt;'Typy taboru'!$I$15,3,2),1),0)),0)</f>
        <v>0</v>
      </c>
    </row>
    <row r="24" spans="2:93" s="366" customFormat="1" ht="24.95" customHeight="1" x14ac:dyDescent="0.2">
      <c r="B24" s="371">
        <v>19.350000000000001</v>
      </c>
      <c r="C24" s="393" t="s">
        <v>71</v>
      </c>
      <c r="D24" s="390" t="s">
        <v>127</v>
      </c>
      <c r="E24" s="439">
        <v>9.4</v>
      </c>
      <c r="F24" s="439" t="s">
        <v>23</v>
      </c>
      <c r="G24" s="372">
        <v>6</v>
      </c>
      <c r="H24" s="373">
        <f t="shared" si="58"/>
        <v>0.63829787234042545</v>
      </c>
      <c r="I24" s="96" t="s">
        <v>132</v>
      </c>
      <c r="J24" s="372">
        <v>6</v>
      </c>
      <c r="K24" s="374">
        <v>20</v>
      </c>
      <c r="L24" s="393" t="s">
        <v>71</v>
      </c>
      <c r="M24" s="390" t="s">
        <v>142</v>
      </c>
      <c r="N24" s="439">
        <v>3.8</v>
      </c>
      <c r="O24" s="439" t="s">
        <v>23</v>
      </c>
      <c r="P24" s="372">
        <v>6</v>
      </c>
      <c r="Q24" s="373">
        <f t="shared" si="59"/>
        <v>1.5789473684210527</v>
      </c>
      <c r="R24" s="96" t="s">
        <v>108</v>
      </c>
      <c r="S24" s="372">
        <v>6</v>
      </c>
      <c r="T24" s="375">
        <f t="shared" si="60"/>
        <v>12</v>
      </c>
      <c r="U24" s="376">
        <f t="shared" si="61"/>
        <v>0.90909090909090917</v>
      </c>
      <c r="X24" s="377">
        <f t="shared" si="3"/>
        <v>0</v>
      </c>
      <c r="Y24" s="378">
        <f t="shared" si="3"/>
        <v>0</v>
      </c>
      <c r="Z24" s="378">
        <f t="shared" si="3"/>
        <v>0</v>
      </c>
      <c r="AA24" s="379">
        <f t="shared" si="3"/>
        <v>0</v>
      </c>
      <c r="AB24" s="379">
        <f t="shared" si="3"/>
        <v>0</v>
      </c>
      <c r="AC24" s="378">
        <f t="shared" si="3"/>
        <v>0</v>
      </c>
      <c r="AD24" s="378">
        <f t="shared" si="3"/>
        <v>0</v>
      </c>
      <c r="AE24" s="379">
        <f t="shared" si="3"/>
        <v>0</v>
      </c>
      <c r="AF24" s="379">
        <f t="shared" si="3"/>
        <v>0</v>
      </c>
      <c r="AG24" s="378">
        <f t="shared" si="3"/>
        <v>0</v>
      </c>
      <c r="AH24" s="378">
        <f t="shared" si="3"/>
        <v>12</v>
      </c>
      <c r="AI24" s="379">
        <f t="shared" si="3"/>
        <v>0</v>
      </c>
      <c r="AJ24" s="379">
        <f t="shared" si="3"/>
        <v>0</v>
      </c>
      <c r="AK24" s="380">
        <f t="shared" si="4"/>
        <v>0</v>
      </c>
      <c r="AM24" s="381">
        <f t="shared" si="62"/>
        <v>0</v>
      </c>
      <c r="AN24" s="382">
        <f t="shared" si="63"/>
        <v>0</v>
      </c>
      <c r="AO24" s="383">
        <f t="shared" si="64"/>
        <v>0</v>
      </c>
      <c r="AP24" s="382">
        <f t="shared" si="65"/>
        <v>0</v>
      </c>
      <c r="AQ24" s="383">
        <f t="shared" si="66"/>
        <v>12</v>
      </c>
      <c r="AR24" s="382">
        <f t="shared" si="67"/>
        <v>0</v>
      </c>
      <c r="AS24" s="384">
        <f t="shared" si="68"/>
        <v>0</v>
      </c>
      <c r="AV24" s="377">
        <f t="shared" si="12"/>
        <v>0</v>
      </c>
      <c r="AW24" s="378">
        <f t="shared" si="12"/>
        <v>0</v>
      </c>
      <c r="AX24" s="378">
        <f t="shared" si="12"/>
        <v>0</v>
      </c>
      <c r="AY24" s="379">
        <f t="shared" si="12"/>
        <v>0</v>
      </c>
      <c r="AZ24" s="379">
        <f t="shared" si="12"/>
        <v>0</v>
      </c>
      <c r="BA24" s="378">
        <f t="shared" si="12"/>
        <v>0</v>
      </c>
      <c r="BB24" s="378">
        <f t="shared" si="12"/>
        <v>0</v>
      </c>
      <c r="BC24" s="379">
        <f t="shared" si="12"/>
        <v>0</v>
      </c>
      <c r="BD24" s="379">
        <f t="shared" si="12"/>
        <v>0</v>
      </c>
      <c r="BE24" s="378">
        <f t="shared" si="12"/>
        <v>0</v>
      </c>
      <c r="BF24" s="378">
        <f t="shared" si="12"/>
        <v>13.2</v>
      </c>
      <c r="BG24" s="379">
        <f t="shared" si="12"/>
        <v>0</v>
      </c>
      <c r="BH24" s="379">
        <f t="shared" si="12"/>
        <v>0</v>
      </c>
      <c r="BI24" s="380">
        <f t="shared" si="13"/>
        <v>0</v>
      </c>
      <c r="BK24" s="381">
        <f t="shared" si="69"/>
        <v>0</v>
      </c>
      <c r="BL24" s="382">
        <f t="shared" si="70"/>
        <v>0</v>
      </c>
      <c r="BM24" s="383">
        <f t="shared" si="71"/>
        <v>0</v>
      </c>
      <c r="BN24" s="382">
        <f t="shared" si="72"/>
        <v>0</v>
      </c>
      <c r="BO24" s="383">
        <f t="shared" si="73"/>
        <v>13.2</v>
      </c>
      <c r="BP24" s="382">
        <f t="shared" si="74"/>
        <v>0</v>
      </c>
      <c r="BQ24" s="384">
        <f t="shared" si="75"/>
        <v>0</v>
      </c>
      <c r="BS24" s="377">
        <f>IF(T($C24)=T('Typy taboru'!$C$8),IF($J24&gt;0,IF($J24&gt;='Typy taboru'!$F$8,IF($J24&gt;'Typy taboru'!$G$8,IF($J24&gt;'Typy taboru'!$I$8,3,2),1),0)),0)</f>
        <v>0</v>
      </c>
      <c r="BT24" s="388">
        <f>IF(T($L24)=T('Typy taboru'!$C$8),IF($S24&gt;0,IF($S24&gt;='Typy taboru'!$F$8,IF($S24&gt;'Typy taboru'!$G$8,IF($S24&gt;'Typy taboru'!$I$8,3,2),1),0)),0)</f>
        <v>0</v>
      </c>
      <c r="BV24" s="377">
        <f>IF(T($C24)=T('Typy taboru'!$C$9),IF($J24&gt;0,IF($J24&gt;='Typy taboru'!$F$9,IF($J24&gt;'Typy taboru'!$G$9,IF($J24&gt;'Typy taboru'!$I$9,3,2),1),0)),0)</f>
        <v>0</v>
      </c>
      <c r="BW24" s="388">
        <f>IF(T($L24)=T('Typy taboru'!$C$9),IF($S24&gt;0,IF($S24&gt;='Typy taboru'!$F$9,IF($S24&gt;'Typy taboru'!$G$9,IF($S24&gt;'Typy taboru'!$I$9,3,2),1),0)),0)</f>
        <v>0</v>
      </c>
      <c r="BY24" s="377">
        <f>IF(T($C24)=T('Typy taboru'!$C$10),IF($J24&gt;0,IF($J24&gt;='Typy taboru'!$F$10,IF($J24&gt;'Typy taboru'!$G$10,IF($J24&gt;'Typy taboru'!$I$10,3,2),1),0)),0)</f>
        <v>0</v>
      </c>
      <c r="BZ24" s="388">
        <f>IF(T($L24)=T('Typy taboru'!$C$10),IF($S24&gt;0,IF($S24&gt;='Typy taboru'!$F$10,IF($S24&gt;'Typy taboru'!$G$10,IF($S24&gt;'Typy taboru'!$I$10,3,2),1),0)),0)</f>
        <v>0</v>
      </c>
      <c r="CB24" s="377">
        <f>IF(T($C24)=T('Typy taboru'!$C$11),IF($J24&gt;0,IF($J24&gt;='Typy taboru'!$F$11,IF($J24&gt;'Typy taboru'!$G$11,IF($J24&gt;'Typy taboru'!$I$11,3,2),1),0)),0)</f>
        <v>0</v>
      </c>
      <c r="CC24" s="388">
        <f>IF(T($L24)=T('Typy taboru'!$C$11),IF($S24&gt;0,IF($S24&gt;='Typy taboru'!$F$11,IF($S24&gt;'Typy taboru'!$G$11,IF($S24&gt;'Typy taboru'!$I$11,3,2),1),0)),0)</f>
        <v>0</v>
      </c>
      <c r="CE24" s="377">
        <f>IF(T($C24)=T('Typy taboru'!$C$12),IF($J24&gt;0,IF($J24&gt;='Typy taboru'!$F$12,IF($J24&gt;'Typy taboru'!$G$12,IF($J24&gt;'Typy taboru'!$I$12,3,2),1),0)),0)</f>
        <v>0</v>
      </c>
      <c r="CF24" s="388">
        <f>IF(T($L24)=T('Typy taboru'!$C$12),IF($S24&gt;0,IF($S24&gt;='Typy taboru'!$F$12,IF($S24&gt;'Typy taboru'!$G$12,IF($S24&gt;'Typy taboru'!$I$12,3,2),1),0)),0)</f>
        <v>0</v>
      </c>
      <c r="CH24" s="377">
        <f>IF(T($C24)=T('Typy taboru'!$C$13),IF($J24&gt;0,IF($J24&gt;='Typy taboru'!$F$13,IF($J24&gt;'Typy taboru'!$G$13,IF($J24&gt;'Typy taboru'!$I$13,3,2),1),0)),0)</f>
        <v>0</v>
      </c>
      <c r="CI24" s="388">
        <f>IF(T($L24)=T('Typy taboru'!$C$13),IF($S24&gt;0,IF($S24&gt;='Typy taboru'!$F$13,IF($S24&gt;'Typy taboru'!$G$13,IF($S24&gt;'Typy taboru'!$I$13,3,2),1),0)),0)</f>
        <v>0</v>
      </c>
      <c r="CK24" s="377">
        <f>IF(T($C24)=T('Typy taboru'!$C$14),IF($J24&gt;0,IF($J24&gt;='Typy taboru'!$F$14,IF($J24&gt;'Typy taboru'!$G$14,IF($J24&gt;'Typy taboru'!$I$14,3,2),1),0)),0)</f>
        <v>0</v>
      </c>
      <c r="CL24" s="388">
        <f>IF(T($L24)=T('Typy taboru'!$C$14),IF($S24&gt;0,IF($S24&gt;='Typy taboru'!$F$14,IF($S24&gt;'Typy taboru'!$G$14,IF($S24&gt;'Typy taboru'!$I$14,3,2),1),0)),0)</f>
        <v>0</v>
      </c>
      <c r="CN24" s="377">
        <f>IF(T($C24)=T('Typy taboru'!$C$15),IF($J24&gt;0,IF($J24&gt;='Typy taboru'!$F$15,IF($J24&gt;'Typy taboru'!$G$15,IF($J24&gt;'Typy taboru'!$I$15,3,2),1),0)),0)</f>
        <v>0</v>
      </c>
      <c r="CO24" s="388">
        <f>IF(T($L24)=T('Typy taboru'!$C$15),IF($S24&gt;0,IF($S24&gt;='Typy taboru'!$F$15,IF($S24&gt;'Typy taboru'!$G$15,IF($S24&gt;'Typy taboru'!$I$15,3,2),1),0)),0)</f>
        <v>0</v>
      </c>
    </row>
    <row r="25" spans="2:93" s="366" customFormat="1" ht="24.95" customHeight="1" x14ac:dyDescent="0.2">
      <c r="B25" s="371">
        <v>20.22</v>
      </c>
      <c r="C25" s="393" t="s">
        <v>71</v>
      </c>
      <c r="D25" s="390" t="s">
        <v>131</v>
      </c>
      <c r="E25" s="439">
        <v>7</v>
      </c>
      <c r="F25" s="439" t="s">
        <v>23</v>
      </c>
      <c r="G25" s="372">
        <v>5</v>
      </c>
      <c r="H25" s="373">
        <f t="shared" si="58"/>
        <v>0.7142857142857143</v>
      </c>
      <c r="I25" s="96" t="s">
        <v>101</v>
      </c>
      <c r="J25" s="372">
        <v>5</v>
      </c>
      <c r="K25" s="374">
        <v>20.46</v>
      </c>
      <c r="L25" s="393" t="s">
        <v>71</v>
      </c>
      <c r="M25" s="390" t="s">
        <v>137</v>
      </c>
      <c r="N25" s="439">
        <v>4.9000000000000004</v>
      </c>
      <c r="O25" s="439" t="s">
        <v>23</v>
      </c>
      <c r="P25" s="372">
        <v>2</v>
      </c>
      <c r="Q25" s="373">
        <f t="shared" si="59"/>
        <v>0.4081632653061224</v>
      </c>
      <c r="R25" s="96" t="s">
        <v>108</v>
      </c>
      <c r="S25" s="372">
        <v>2</v>
      </c>
      <c r="T25" s="375">
        <f t="shared" si="60"/>
        <v>7</v>
      </c>
      <c r="U25" s="376">
        <f t="shared" si="61"/>
        <v>0.58823529411764708</v>
      </c>
      <c r="X25" s="377">
        <f t="shared" si="3"/>
        <v>0</v>
      </c>
      <c r="Y25" s="378">
        <f t="shared" si="3"/>
        <v>0</v>
      </c>
      <c r="Z25" s="378">
        <f t="shared" si="3"/>
        <v>0</v>
      </c>
      <c r="AA25" s="379">
        <f t="shared" si="3"/>
        <v>0</v>
      </c>
      <c r="AB25" s="379">
        <f t="shared" si="3"/>
        <v>0</v>
      </c>
      <c r="AC25" s="378">
        <f t="shared" si="3"/>
        <v>0</v>
      </c>
      <c r="AD25" s="378">
        <f t="shared" si="3"/>
        <v>0</v>
      </c>
      <c r="AE25" s="379">
        <f t="shared" si="3"/>
        <v>0</v>
      </c>
      <c r="AF25" s="379">
        <f t="shared" si="3"/>
        <v>0</v>
      </c>
      <c r="AG25" s="378">
        <f t="shared" si="3"/>
        <v>0</v>
      </c>
      <c r="AH25" s="378">
        <f t="shared" si="3"/>
        <v>0</v>
      </c>
      <c r="AI25" s="379">
        <f t="shared" si="3"/>
        <v>7</v>
      </c>
      <c r="AJ25" s="379">
        <f t="shared" si="3"/>
        <v>0</v>
      </c>
      <c r="AK25" s="380">
        <f t="shared" si="4"/>
        <v>0</v>
      </c>
      <c r="AM25" s="381">
        <f t="shared" si="62"/>
        <v>0</v>
      </c>
      <c r="AN25" s="382">
        <f t="shared" si="63"/>
        <v>0</v>
      </c>
      <c r="AO25" s="383">
        <f t="shared" si="64"/>
        <v>0</v>
      </c>
      <c r="AP25" s="382">
        <f t="shared" si="65"/>
        <v>0</v>
      </c>
      <c r="AQ25" s="383">
        <f t="shared" si="66"/>
        <v>0</v>
      </c>
      <c r="AR25" s="382">
        <f t="shared" si="67"/>
        <v>7</v>
      </c>
      <c r="AS25" s="384">
        <f t="shared" si="68"/>
        <v>0</v>
      </c>
      <c r="AV25" s="377">
        <f t="shared" si="12"/>
        <v>0</v>
      </c>
      <c r="AW25" s="378">
        <f t="shared" si="12"/>
        <v>0</v>
      </c>
      <c r="AX25" s="378">
        <f t="shared" si="12"/>
        <v>0</v>
      </c>
      <c r="AY25" s="379">
        <f t="shared" si="12"/>
        <v>0</v>
      </c>
      <c r="AZ25" s="379">
        <f t="shared" si="12"/>
        <v>0</v>
      </c>
      <c r="BA25" s="378">
        <f t="shared" si="12"/>
        <v>0</v>
      </c>
      <c r="BB25" s="378">
        <f t="shared" si="12"/>
        <v>0</v>
      </c>
      <c r="BC25" s="379">
        <f t="shared" si="12"/>
        <v>0</v>
      </c>
      <c r="BD25" s="379">
        <f t="shared" si="12"/>
        <v>0</v>
      </c>
      <c r="BE25" s="378">
        <f t="shared" si="12"/>
        <v>0</v>
      </c>
      <c r="BF25" s="378">
        <f t="shared" si="12"/>
        <v>0</v>
      </c>
      <c r="BG25" s="379">
        <f t="shared" si="12"/>
        <v>11.9</v>
      </c>
      <c r="BH25" s="379">
        <f t="shared" si="12"/>
        <v>0</v>
      </c>
      <c r="BI25" s="380">
        <f t="shared" si="13"/>
        <v>0</v>
      </c>
      <c r="BK25" s="381">
        <f t="shared" si="69"/>
        <v>0</v>
      </c>
      <c r="BL25" s="382">
        <f t="shared" si="70"/>
        <v>0</v>
      </c>
      <c r="BM25" s="383">
        <f t="shared" si="71"/>
        <v>0</v>
      </c>
      <c r="BN25" s="382">
        <f t="shared" si="72"/>
        <v>0</v>
      </c>
      <c r="BO25" s="383">
        <f t="shared" si="73"/>
        <v>0</v>
      </c>
      <c r="BP25" s="382">
        <f t="shared" si="74"/>
        <v>11.9</v>
      </c>
      <c r="BQ25" s="384">
        <f t="shared" si="75"/>
        <v>0</v>
      </c>
      <c r="BS25" s="377">
        <f>IF(T($C25)=T('Typy taboru'!$C$8),IF($J25&gt;0,IF($J25&gt;='Typy taboru'!$F$8,IF($J25&gt;'Typy taboru'!$G$8,IF($J25&gt;'Typy taboru'!$I$8,3,2),1),0)),0)</f>
        <v>0</v>
      </c>
      <c r="BT25" s="388">
        <f>IF(T($L25)=T('Typy taboru'!$C$8),IF($S25&gt;0,IF($S25&gt;='Typy taboru'!$F$8,IF($S25&gt;'Typy taboru'!$G$8,IF($S25&gt;'Typy taboru'!$I$8,3,2),1),0)),0)</f>
        <v>0</v>
      </c>
      <c r="BV25" s="377">
        <f>IF(T($C25)=T('Typy taboru'!$C$9),IF($J25&gt;0,IF($J25&gt;='Typy taboru'!$F$9,IF($J25&gt;'Typy taboru'!$G$9,IF($J25&gt;'Typy taboru'!$I$9,3,2),1),0)),0)</f>
        <v>0</v>
      </c>
      <c r="BW25" s="388">
        <f>IF(T($L25)=T('Typy taboru'!$C$9),IF($S25&gt;0,IF($S25&gt;='Typy taboru'!$F$9,IF($S25&gt;'Typy taboru'!$G$9,IF($S25&gt;'Typy taboru'!$I$9,3,2),1),0)),0)</f>
        <v>0</v>
      </c>
      <c r="BY25" s="377">
        <f>IF(T($C25)=T('Typy taboru'!$C$10),IF($J25&gt;0,IF($J25&gt;='Typy taboru'!$F$10,IF($J25&gt;'Typy taboru'!$G$10,IF($J25&gt;'Typy taboru'!$I$10,3,2),1),0)),0)</f>
        <v>0</v>
      </c>
      <c r="BZ25" s="388">
        <f>IF(T($L25)=T('Typy taboru'!$C$10),IF($S25&gt;0,IF($S25&gt;='Typy taboru'!$F$10,IF($S25&gt;'Typy taboru'!$G$10,IF($S25&gt;'Typy taboru'!$I$10,3,2),1),0)),0)</f>
        <v>0</v>
      </c>
      <c r="CB25" s="377">
        <f>IF(T($C25)=T('Typy taboru'!$C$11),IF($J25&gt;0,IF($J25&gt;='Typy taboru'!$F$11,IF($J25&gt;'Typy taboru'!$G$11,IF($J25&gt;'Typy taboru'!$I$11,3,2),1),0)),0)</f>
        <v>0</v>
      </c>
      <c r="CC25" s="388">
        <f>IF(T($L25)=T('Typy taboru'!$C$11),IF($S25&gt;0,IF($S25&gt;='Typy taboru'!$F$11,IF($S25&gt;'Typy taboru'!$G$11,IF($S25&gt;'Typy taboru'!$I$11,3,2),1),0)),0)</f>
        <v>0</v>
      </c>
      <c r="CE25" s="377">
        <f>IF(T($C25)=T('Typy taboru'!$C$12),IF($J25&gt;0,IF($J25&gt;='Typy taboru'!$F$12,IF($J25&gt;'Typy taboru'!$G$12,IF($J25&gt;'Typy taboru'!$I$12,3,2),1),0)),0)</f>
        <v>0</v>
      </c>
      <c r="CF25" s="388">
        <f>IF(T($L25)=T('Typy taboru'!$C$12),IF($S25&gt;0,IF($S25&gt;='Typy taboru'!$F$12,IF($S25&gt;'Typy taboru'!$G$12,IF($S25&gt;'Typy taboru'!$I$12,3,2),1),0)),0)</f>
        <v>0</v>
      </c>
      <c r="CH25" s="377">
        <f>IF(T($C25)=T('Typy taboru'!$C$13),IF($J25&gt;0,IF($J25&gt;='Typy taboru'!$F$13,IF($J25&gt;'Typy taboru'!$G$13,IF($J25&gt;'Typy taboru'!$I$13,3,2),1),0)),0)</f>
        <v>0</v>
      </c>
      <c r="CI25" s="388">
        <f>IF(T($L25)=T('Typy taboru'!$C$13),IF($S25&gt;0,IF($S25&gt;='Typy taboru'!$F$13,IF($S25&gt;'Typy taboru'!$G$13,IF($S25&gt;'Typy taboru'!$I$13,3,2),1),0)),0)</f>
        <v>0</v>
      </c>
      <c r="CK25" s="377">
        <f>IF(T($C25)=T('Typy taboru'!$C$14),IF($J25&gt;0,IF($J25&gt;='Typy taboru'!$F$14,IF($J25&gt;'Typy taboru'!$G$14,IF($J25&gt;'Typy taboru'!$I$14,3,2),1),0)),0)</f>
        <v>0</v>
      </c>
      <c r="CL25" s="388">
        <f>IF(T($L25)=T('Typy taboru'!$C$14),IF($S25&gt;0,IF($S25&gt;='Typy taboru'!$F$14,IF($S25&gt;'Typy taboru'!$G$14,IF($S25&gt;'Typy taboru'!$I$14,3,2),1),0)),0)</f>
        <v>0</v>
      </c>
      <c r="CN25" s="377">
        <f>IF(T($C25)=T('Typy taboru'!$C$15),IF($J25&gt;0,IF($J25&gt;='Typy taboru'!$F$15,IF($J25&gt;'Typy taboru'!$G$15,IF($J25&gt;'Typy taboru'!$I$15,3,2),1),0)),0)</f>
        <v>0</v>
      </c>
      <c r="CO25" s="388">
        <f>IF(T($L25)=T('Typy taboru'!$C$15),IF($S25&gt;0,IF($S25&gt;='Typy taboru'!$F$15,IF($S25&gt;'Typy taboru'!$G$15,IF($S25&gt;'Typy taboru'!$I$15,3,2),1),0)),0)</f>
        <v>0</v>
      </c>
    </row>
    <row r="26" spans="2:93" ht="24.95" customHeight="1" x14ac:dyDescent="0.2">
      <c r="B26" s="94">
        <v>21.1</v>
      </c>
      <c r="C26" s="393" t="s">
        <v>71</v>
      </c>
      <c r="D26" s="390" t="s">
        <v>120</v>
      </c>
      <c r="E26" s="439">
        <v>4.9000000000000004</v>
      </c>
      <c r="F26" s="439" t="s">
        <v>23</v>
      </c>
      <c r="G26" s="95">
        <v>3</v>
      </c>
      <c r="H26" s="373">
        <f t="shared" si="21"/>
        <v>0.61224489795918358</v>
      </c>
      <c r="I26" s="96" t="s">
        <v>101</v>
      </c>
      <c r="J26" s="95">
        <v>3</v>
      </c>
      <c r="K26" s="97">
        <v>21.31</v>
      </c>
      <c r="L26" s="393" t="s">
        <v>71</v>
      </c>
      <c r="M26" s="390" t="s">
        <v>144</v>
      </c>
      <c r="N26" s="439">
        <v>8.6999999999999993</v>
      </c>
      <c r="O26" s="439" t="s">
        <v>23</v>
      </c>
      <c r="P26" s="95">
        <v>8</v>
      </c>
      <c r="Q26" s="373">
        <f t="shared" si="0"/>
        <v>0.91954022988505757</v>
      </c>
      <c r="R26" s="96" t="s">
        <v>108</v>
      </c>
      <c r="S26" s="95">
        <v>9</v>
      </c>
      <c r="T26" s="98">
        <f>G26+P26</f>
        <v>11</v>
      </c>
      <c r="U26" s="99">
        <f>T26/(N(E26)+N(F26)+N(N26)+N(O26))</f>
        <v>0.80882352941176472</v>
      </c>
      <c r="X26" s="100">
        <f t="shared" si="3"/>
        <v>0</v>
      </c>
      <c r="Y26" s="101">
        <f t="shared" si="3"/>
        <v>0</v>
      </c>
      <c r="Z26" s="101">
        <f t="shared" si="3"/>
        <v>0</v>
      </c>
      <c r="AA26" s="102">
        <f t="shared" si="3"/>
        <v>0</v>
      </c>
      <c r="AB26" s="102">
        <f t="shared" si="3"/>
        <v>0</v>
      </c>
      <c r="AC26" s="101">
        <f t="shared" si="3"/>
        <v>0</v>
      </c>
      <c r="AD26" s="101">
        <f t="shared" si="3"/>
        <v>0</v>
      </c>
      <c r="AE26" s="102">
        <f t="shared" si="3"/>
        <v>0</v>
      </c>
      <c r="AF26" s="102">
        <f t="shared" si="3"/>
        <v>0</v>
      </c>
      <c r="AG26" s="101">
        <f t="shared" si="3"/>
        <v>0</v>
      </c>
      <c r="AH26" s="101">
        <f t="shared" si="3"/>
        <v>0</v>
      </c>
      <c r="AI26" s="102">
        <f t="shared" si="3"/>
        <v>3</v>
      </c>
      <c r="AJ26" s="102">
        <f t="shared" si="3"/>
        <v>8</v>
      </c>
      <c r="AK26" s="103">
        <f t="shared" si="4"/>
        <v>0</v>
      </c>
      <c r="AM26" s="104">
        <f>Y26+Z26</f>
        <v>0</v>
      </c>
      <c r="AN26" s="105">
        <f>AA26+AB26</f>
        <v>0</v>
      </c>
      <c r="AO26" s="106">
        <f>AC26+AD26</f>
        <v>0</v>
      </c>
      <c r="AP26" s="105">
        <f>AE26+AF26</f>
        <v>0</v>
      </c>
      <c r="AQ26" s="106">
        <f>AG26+AH26</f>
        <v>0</v>
      </c>
      <c r="AR26" s="105">
        <f>AI26+AJ26</f>
        <v>11</v>
      </c>
      <c r="AS26" s="107">
        <f>AK26+X26</f>
        <v>0</v>
      </c>
      <c r="AV26" s="100">
        <f t="shared" si="12"/>
        <v>0</v>
      </c>
      <c r="AW26" s="101">
        <f t="shared" si="12"/>
        <v>0</v>
      </c>
      <c r="AX26" s="101">
        <f t="shared" si="12"/>
        <v>0</v>
      </c>
      <c r="AY26" s="102">
        <f t="shared" si="12"/>
        <v>0</v>
      </c>
      <c r="AZ26" s="102">
        <f t="shared" si="12"/>
        <v>0</v>
      </c>
      <c r="BA26" s="101">
        <f t="shared" si="12"/>
        <v>0</v>
      </c>
      <c r="BB26" s="101">
        <f t="shared" si="12"/>
        <v>0</v>
      </c>
      <c r="BC26" s="102">
        <f t="shared" si="12"/>
        <v>0</v>
      </c>
      <c r="BD26" s="102">
        <f t="shared" si="12"/>
        <v>0</v>
      </c>
      <c r="BE26" s="101">
        <f t="shared" si="12"/>
        <v>0</v>
      </c>
      <c r="BF26" s="101">
        <f t="shared" si="12"/>
        <v>0</v>
      </c>
      <c r="BG26" s="102">
        <f t="shared" si="12"/>
        <v>4.9000000000000004</v>
      </c>
      <c r="BH26" s="102">
        <f t="shared" si="12"/>
        <v>8.6999999999999993</v>
      </c>
      <c r="BI26" s="103">
        <f t="shared" si="13"/>
        <v>0</v>
      </c>
      <c r="BK26" s="104">
        <f>AW26+AX26</f>
        <v>0</v>
      </c>
      <c r="BL26" s="105">
        <f>AY26+AZ26</f>
        <v>0</v>
      </c>
      <c r="BM26" s="106">
        <f>BA26+BB26</f>
        <v>0</v>
      </c>
      <c r="BN26" s="105">
        <f>BC26+BD26</f>
        <v>0</v>
      </c>
      <c r="BO26" s="106">
        <f>BE26+BF26</f>
        <v>0</v>
      </c>
      <c r="BP26" s="105">
        <f>BG26+BH26</f>
        <v>13.6</v>
      </c>
      <c r="BQ26" s="107">
        <f>BI26+AV26</f>
        <v>0</v>
      </c>
      <c r="BS26" s="100">
        <f>IF(T($C26)=T('Typy taboru'!$C$8),IF($J26&gt;0,IF($J26&gt;='Typy taboru'!$F$8,IF($J26&gt;'Typy taboru'!$G$8,IF($J26&gt;'Typy taboru'!$I$8,3,2),1),0)),0)</f>
        <v>0</v>
      </c>
      <c r="BT26" s="232">
        <f>IF(T($L26)=T('Typy taboru'!$C$8),IF($S26&gt;0,IF($S26&gt;='Typy taboru'!$F$8,IF($S26&gt;'Typy taboru'!$G$8,IF($S26&gt;'Typy taboru'!$I$8,3,2),1),0)),0)</f>
        <v>0</v>
      </c>
      <c r="BV26" s="100">
        <f>IF(T($C26)=T('Typy taboru'!$C$9),IF($J26&gt;0,IF($J26&gt;='Typy taboru'!$F$9,IF($J26&gt;'Typy taboru'!$G$9,IF($J26&gt;'Typy taboru'!$I$9,3,2),1),0)),0)</f>
        <v>0</v>
      </c>
      <c r="BW26" s="232">
        <f>IF(T($L26)=T('Typy taboru'!$C$9),IF($S26&gt;0,IF($S26&gt;='Typy taboru'!$F$9,IF($S26&gt;'Typy taboru'!$G$9,IF($S26&gt;'Typy taboru'!$I$9,3,2),1),0)),0)</f>
        <v>0</v>
      </c>
      <c r="BY26" s="100">
        <f>IF(T($C26)=T('Typy taboru'!$C$10),IF($J26&gt;0,IF($J26&gt;='Typy taboru'!$F$10,IF($J26&gt;'Typy taboru'!$G$10,IF($J26&gt;'Typy taboru'!$I$10,3,2),1),0)),0)</f>
        <v>0</v>
      </c>
      <c r="BZ26" s="232">
        <f>IF(T($L26)=T('Typy taboru'!$C$10),IF($S26&gt;0,IF($S26&gt;='Typy taboru'!$F$10,IF($S26&gt;'Typy taboru'!$G$10,IF($S26&gt;'Typy taboru'!$I$10,3,2),1),0)),0)</f>
        <v>0</v>
      </c>
      <c r="CB26" s="100">
        <f>IF(T($C26)=T('Typy taboru'!$C$11),IF($J26&gt;0,IF($J26&gt;='Typy taboru'!$F$11,IF($J26&gt;'Typy taboru'!$G$11,IF($J26&gt;'Typy taboru'!$I$11,3,2),1),0)),0)</f>
        <v>0</v>
      </c>
      <c r="CC26" s="232">
        <f>IF(T($L26)=T('Typy taboru'!$C$11),IF($S26&gt;0,IF($S26&gt;='Typy taboru'!$F$11,IF($S26&gt;'Typy taboru'!$G$11,IF($S26&gt;'Typy taboru'!$I$11,3,2),1),0)),0)</f>
        <v>0</v>
      </c>
      <c r="CE26" s="100">
        <f>IF(T($C26)=T('Typy taboru'!$C$12),IF($J26&gt;0,IF($J26&gt;='Typy taboru'!$F$12,IF($J26&gt;'Typy taboru'!$G$12,IF($J26&gt;'Typy taboru'!$I$12,3,2),1),0)),0)</f>
        <v>0</v>
      </c>
      <c r="CF26" s="232">
        <f>IF(T($L26)=T('Typy taboru'!$C$12),IF($S26&gt;0,IF($S26&gt;='Typy taboru'!$F$12,IF($S26&gt;'Typy taboru'!$G$12,IF($S26&gt;'Typy taboru'!$I$12,3,2),1),0)),0)</f>
        <v>0</v>
      </c>
      <c r="CH26" s="100">
        <f>IF(T($C26)=T('Typy taboru'!$C$13),IF($J26&gt;0,IF($J26&gt;='Typy taboru'!$F$13,IF($J26&gt;'Typy taboru'!$G$13,IF($J26&gt;'Typy taboru'!$I$13,3,2),1),0)),0)</f>
        <v>0</v>
      </c>
      <c r="CI26" s="232">
        <f>IF(T($L26)=T('Typy taboru'!$C$13),IF($S26&gt;0,IF($S26&gt;='Typy taboru'!$F$13,IF($S26&gt;'Typy taboru'!$G$13,IF($S26&gt;'Typy taboru'!$I$13,3,2),1),0)),0)</f>
        <v>0</v>
      </c>
      <c r="CK26" s="100">
        <f>IF(T($C26)=T('Typy taboru'!$C$14),IF($J26&gt;0,IF($J26&gt;='Typy taboru'!$F$14,IF($J26&gt;'Typy taboru'!$G$14,IF($J26&gt;'Typy taboru'!$I$14,3,2),1),0)),0)</f>
        <v>0</v>
      </c>
      <c r="CL26" s="232">
        <f>IF(T($L26)=T('Typy taboru'!$C$14),IF($S26&gt;0,IF($S26&gt;='Typy taboru'!$F$14,IF($S26&gt;'Typy taboru'!$G$14,IF($S26&gt;'Typy taboru'!$I$14,3,2),1),0)),0)</f>
        <v>0</v>
      </c>
      <c r="CN26" s="100">
        <f>IF(T($C26)=T('Typy taboru'!$C$15),IF($J26&gt;0,IF($J26&gt;='Typy taboru'!$F$15,IF($J26&gt;'Typy taboru'!$G$15,IF($J26&gt;'Typy taboru'!$I$15,3,2),1),0)),0)</f>
        <v>0</v>
      </c>
      <c r="CO26" s="232">
        <f>IF(T($L26)=T('Typy taboru'!$C$15),IF($S26&gt;0,IF($S26&gt;='Typy taboru'!$F$15,IF($S26&gt;'Typy taboru'!$G$15,IF($S26&gt;'Typy taboru'!$I$15,3,2),1),0)),0)</f>
        <v>0</v>
      </c>
    </row>
    <row r="27" spans="2:93" ht="24.95" customHeight="1" thickBot="1" x14ac:dyDescent="0.25">
      <c r="B27" s="371">
        <v>22.1</v>
      </c>
      <c r="C27" s="393" t="s">
        <v>71</v>
      </c>
      <c r="D27" s="390" t="s">
        <v>125</v>
      </c>
      <c r="E27" s="439">
        <v>6.9</v>
      </c>
      <c r="F27" s="439" t="s">
        <v>23</v>
      </c>
      <c r="G27" s="372">
        <v>6</v>
      </c>
      <c r="H27" s="373">
        <f t="shared" ref="H27" si="76">G27/(N(E27)+N(F27))</f>
        <v>0.86956521739130432</v>
      </c>
      <c r="I27" s="96" t="s">
        <v>100</v>
      </c>
      <c r="J27" s="372">
        <v>6</v>
      </c>
      <c r="K27" s="374" t="s">
        <v>23</v>
      </c>
      <c r="L27" s="393" t="s">
        <v>23</v>
      </c>
      <c r="M27" s="390" t="s">
        <v>23</v>
      </c>
      <c r="N27" s="439" t="s">
        <v>23</v>
      </c>
      <c r="O27" s="439" t="s">
        <v>23</v>
      </c>
      <c r="P27" s="372">
        <v>0</v>
      </c>
      <c r="Q27" s="373" t="s">
        <v>23</v>
      </c>
      <c r="R27" s="96" t="s">
        <v>23</v>
      </c>
      <c r="S27" s="372" t="s">
        <v>23</v>
      </c>
      <c r="T27" s="109">
        <f t="shared" si="1"/>
        <v>6</v>
      </c>
      <c r="U27" s="110">
        <f t="shared" si="2"/>
        <v>0.86956521739130432</v>
      </c>
      <c r="V27" s="248" t="s">
        <v>67</v>
      </c>
      <c r="W27" s="249" t="s">
        <v>66</v>
      </c>
      <c r="X27" s="111">
        <f t="shared" ref="X27:AJ27" si="77">IF(N($B27)&gt;0,IF($B27&gt;=X$6,IF($B27&lt;=X$8,$G27,0),0),0)+IF(N($K27)&gt;0,IF($K27&gt;=X$6,IF($K27&lt;=X$8,$P27,0),0),0)</f>
        <v>0</v>
      </c>
      <c r="Y27" s="112">
        <f t="shared" si="77"/>
        <v>0</v>
      </c>
      <c r="Z27" s="112">
        <f t="shared" si="77"/>
        <v>0</v>
      </c>
      <c r="AA27" s="113">
        <f t="shared" si="77"/>
        <v>0</v>
      </c>
      <c r="AB27" s="113">
        <f t="shared" si="77"/>
        <v>0</v>
      </c>
      <c r="AC27" s="112">
        <f t="shared" si="77"/>
        <v>0</v>
      </c>
      <c r="AD27" s="112">
        <f t="shared" si="77"/>
        <v>0</v>
      </c>
      <c r="AE27" s="113">
        <f t="shared" si="77"/>
        <v>0</v>
      </c>
      <c r="AF27" s="113">
        <f t="shared" si="77"/>
        <v>0</v>
      </c>
      <c r="AG27" s="112">
        <f t="shared" si="77"/>
        <v>0</v>
      </c>
      <c r="AH27" s="112">
        <f t="shared" si="77"/>
        <v>0</v>
      </c>
      <c r="AI27" s="113">
        <f t="shared" si="77"/>
        <v>0</v>
      </c>
      <c r="AJ27" s="113">
        <f t="shared" si="77"/>
        <v>6</v>
      </c>
      <c r="AK27" s="114">
        <f t="shared" si="4"/>
        <v>0</v>
      </c>
      <c r="AM27" s="115">
        <f t="shared" si="5"/>
        <v>0</v>
      </c>
      <c r="AN27" s="116">
        <f t="shared" si="6"/>
        <v>0</v>
      </c>
      <c r="AO27" s="117">
        <f t="shared" si="7"/>
        <v>0</v>
      </c>
      <c r="AP27" s="116">
        <f t="shared" si="8"/>
        <v>0</v>
      </c>
      <c r="AQ27" s="117">
        <f t="shared" si="9"/>
        <v>0</v>
      </c>
      <c r="AR27" s="116">
        <f t="shared" si="10"/>
        <v>6</v>
      </c>
      <c r="AS27" s="118">
        <f t="shared" si="11"/>
        <v>0</v>
      </c>
      <c r="AV27" s="111">
        <f t="shared" ref="AV27:BH27" si="78">IF(N($B27)&gt;0,IF($B27&gt;=AV$6,IF($B27&lt;=AV$8,N($E27)+N($F27),0),0),0)+IF(N($K27)&gt;0,IF($K27&gt;=AV$6,IF($K27&lt;=AV$8,N($N27)+N($O27),0),0),0)</f>
        <v>0</v>
      </c>
      <c r="AW27" s="112">
        <f t="shared" si="78"/>
        <v>0</v>
      </c>
      <c r="AX27" s="112">
        <f t="shared" si="78"/>
        <v>0</v>
      </c>
      <c r="AY27" s="113">
        <f t="shared" si="78"/>
        <v>0</v>
      </c>
      <c r="AZ27" s="113">
        <f t="shared" si="78"/>
        <v>0</v>
      </c>
      <c r="BA27" s="112">
        <f t="shared" si="78"/>
        <v>0</v>
      </c>
      <c r="BB27" s="112">
        <f t="shared" si="78"/>
        <v>0</v>
      </c>
      <c r="BC27" s="113">
        <f t="shared" si="78"/>
        <v>0</v>
      </c>
      <c r="BD27" s="113">
        <f t="shared" si="78"/>
        <v>0</v>
      </c>
      <c r="BE27" s="112">
        <f t="shared" si="78"/>
        <v>0</v>
      </c>
      <c r="BF27" s="112">
        <f t="shared" si="78"/>
        <v>0</v>
      </c>
      <c r="BG27" s="113">
        <f t="shared" si="78"/>
        <v>0</v>
      </c>
      <c r="BH27" s="113">
        <f t="shared" si="78"/>
        <v>6.9</v>
      </c>
      <c r="BI27" s="114">
        <f t="shared" si="13"/>
        <v>0</v>
      </c>
      <c r="BK27" s="115">
        <f t="shared" si="14"/>
        <v>0</v>
      </c>
      <c r="BL27" s="116">
        <f t="shared" si="15"/>
        <v>0</v>
      </c>
      <c r="BM27" s="117">
        <f t="shared" si="16"/>
        <v>0</v>
      </c>
      <c r="BN27" s="116">
        <f t="shared" si="17"/>
        <v>0</v>
      </c>
      <c r="BO27" s="117">
        <f t="shared" si="18"/>
        <v>0</v>
      </c>
      <c r="BP27" s="116">
        <f t="shared" si="19"/>
        <v>6.9</v>
      </c>
      <c r="BQ27" s="118">
        <f t="shared" si="20"/>
        <v>0</v>
      </c>
      <c r="BS27" s="111">
        <f>IF(T($C27)=T('Typy taboru'!$C$8),IF($J27&gt;0,IF($J27&gt;='Typy taboru'!$F$8,IF($J27&gt;'Typy taboru'!$G$8,IF($J27&gt;'Typy taboru'!$I$8,3,2),1),0)),0)</f>
        <v>0</v>
      </c>
      <c r="BT27" s="233">
        <f>IF(T($L27)=T('Typy taboru'!$C$8),IF($S27&gt;0,IF($S27&gt;='Typy taboru'!$F$8,IF($S27&gt;'Typy taboru'!$G$8,IF($S27&gt;'Typy taboru'!$I$8,3,2),1),0)),0)</f>
        <v>0</v>
      </c>
      <c r="BV27" s="111">
        <f>IF(T($C27)=T('Typy taboru'!$C$9),IF($J27&gt;0,IF($J27&gt;='Typy taboru'!$F$9,IF($J27&gt;'Typy taboru'!$G$9,IF($J27&gt;'Typy taboru'!$I$9,3,2),1),0)),0)</f>
        <v>0</v>
      </c>
      <c r="BW27" s="233">
        <f>IF(T($L27)=T('Typy taboru'!$C$9),IF($S27&gt;0,IF($S27&gt;='Typy taboru'!$F$9,IF($S27&gt;'Typy taboru'!$G$9,IF($S27&gt;'Typy taboru'!$I$9,3,2),1),0)),0)</f>
        <v>0</v>
      </c>
      <c r="BY27" s="111">
        <f>IF(T($C27)=T('Typy taboru'!$C$10),IF($J27&gt;0,IF($J27&gt;='Typy taboru'!$F$10,IF($J27&gt;'Typy taboru'!$G$10,IF($J27&gt;'Typy taboru'!$I$10,3,2),1),0)),0)</f>
        <v>0</v>
      </c>
      <c r="BZ27" s="233">
        <f>IF(T($L27)=T('Typy taboru'!$C$10),IF($S27&gt;0,IF($S27&gt;='Typy taboru'!$F$10,IF($S27&gt;'Typy taboru'!$G$10,IF($S27&gt;'Typy taboru'!$I$10,3,2),1),0)),0)</f>
        <v>0</v>
      </c>
      <c r="CB27" s="111">
        <f>IF(T($C27)=T('Typy taboru'!$C$11),IF($J27&gt;0,IF($J27&gt;='Typy taboru'!$F$11,IF($J27&gt;'Typy taboru'!$G$11,IF($J27&gt;'Typy taboru'!$I$11,3,2),1),0)),0)</f>
        <v>0</v>
      </c>
      <c r="CC27" s="233">
        <f>IF(T($L27)=T('Typy taboru'!$C$11),IF($S27&gt;0,IF($S27&gt;='Typy taboru'!$F$11,IF($S27&gt;'Typy taboru'!$G$11,IF($S27&gt;'Typy taboru'!$I$11,3,2),1),0)),0)</f>
        <v>0</v>
      </c>
      <c r="CE27" s="111">
        <f>IF(T($C27)=T('Typy taboru'!$C$12),IF($J27&gt;0,IF($J27&gt;='Typy taboru'!$F$12,IF($J27&gt;'Typy taboru'!$G$12,IF($J27&gt;'Typy taboru'!$I$12,3,2),1),0)),0)</f>
        <v>0</v>
      </c>
      <c r="CF27" s="233">
        <f>IF(T($L27)=T('Typy taboru'!$C$12),IF($S27&gt;0,IF($S27&gt;='Typy taboru'!$F$12,IF($S27&gt;'Typy taboru'!$G$12,IF($S27&gt;'Typy taboru'!$I$12,3,2),1),0)),0)</f>
        <v>0</v>
      </c>
      <c r="CH27" s="111">
        <f>IF(T($C27)=T('Typy taboru'!$C$13),IF($J27&gt;0,IF($J27&gt;='Typy taboru'!$F$13,IF($J27&gt;'Typy taboru'!$G$13,IF($J27&gt;'Typy taboru'!$I$13,3,2),1),0)),0)</f>
        <v>0</v>
      </c>
      <c r="CI27" s="233">
        <f>IF(T($L27)=T('Typy taboru'!$C$13),IF($S27&gt;0,IF($S27&gt;='Typy taboru'!$F$13,IF($S27&gt;'Typy taboru'!$G$13,IF($S27&gt;'Typy taboru'!$I$13,3,2),1),0)),0)</f>
        <v>0</v>
      </c>
      <c r="CK27" s="111">
        <f>IF(T($C27)=T('Typy taboru'!$C$14),IF($J27&gt;0,IF($J27&gt;='Typy taboru'!$F$14,IF($J27&gt;'Typy taboru'!$G$14,IF($J27&gt;'Typy taboru'!$I$14,3,2),1),0)),0)</f>
        <v>0</v>
      </c>
      <c r="CL27" s="233">
        <f>IF(T($L27)=T('Typy taboru'!$C$14),IF($S27&gt;0,IF($S27&gt;='Typy taboru'!$F$14,IF($S27&gt;'Typy taboru'!$G$14,IF($S27&gt;'Typy taboru'!$I$14,3,2),1),0)),0)</f>
        <v>0</v>
      </c>
      <c r="CN27" s="111">
        <f>IF(T($C27)=T('Typy taboru'!$C$15),IF($J27&gt;0,IF($J27&gt;='Typy taboru'!$F$15,IF($J27&gt;'Typy taboru'!$G$15,IF($J27&gt;'Typy taboru'!$I$15,3,2),1),0)),0)</f>
        <v>0</v>
      </c>
      <c r="CO27" s="233">
        <f>IF(T($L27)=T('Typy taboru'!$C$15),IF($S27&gt;0,IF($S27&gt;='Typy taboru'!$F$15,IF($S27&gt;'Typy taboru'!$G$15,IF($S27&gt;'Typy taboru'!$I$15,3,2),1),0)),0)</f>
        <v>0</v>
      </c>
    </row>
    <row r="28" spans="2:93" ht="24.95" customHeight="1" thickBot="1" x14ac:dyDescent="0.25">
      <c r="B28" s="119" t="s">
        <v>22</v>
      </c>
      <c r="C28" s="227"/>
      <c r="D28" s="120"/>
      <c r="E28" s="440">
        <f>SUM(E9:E27)</f>
        <v>151.60000000000002</v>
      </c>
      <c r="F28" s="440">
        <f>SUM(F9:F27)</f>
        <v>0</v>
      </c>
      <c r="G28" s="121">
        <f>SUM(G9:G27)</f>
        <v>329</v>
      </c>
      <c r="H28" s="122">
        <f t="shared" si="21"/>
        <v>2.1701846965699203</v>
      </c>
      <c r="I28" s="123" t="s">
        <v>23</v>
      </c>
      <c r="J28" s="124" t="s">
        <v>23</v>
      </c>
      <c r="K28" s="125" t="s">
        <v>22</v>
      </c>
      <c r="L28" s="227"/>
      <c r="M28" s="120"/>
      <c r="N28" s="440">
        <f>SUM(N9:N27)</f>
        <v>145.29999999999998</v>
      </c>
      <c r="O28" s="440">
        <f>SUM(O9:O27)</f>
        <v>0</v>
      </c>
      <c r="P28" s="121">
        <f>SUM(P9:P27)</f>
        <v>276</v>
      </c>
      <c r="Q28" s="122">
        <f t="shared" si="0"/>
        <v>1.8995182381280111</v>
      </c>
      <c r="R28" s="123" t="s">
        <v>23</v>
      </c>
      <c r="S28" s="124" t="s">
        <v>23</v>
      </c>
      <c r="T28" s="126">
        <f t="shared" si="1"/>
        <v>605</v>
      </c>
      <c r="U28" s="127">
        <f t="shared" si="2"/>
        <v>2.0377231391040755</v>
      </c>
      <c r="V28" s="441">
        <f>E28+F28+N28+O28</f>
        <v>296.89999999999998</v>
      </c>
      <c r="W28" s="442">
        <f>F28+O28</f>
        <v>0</v>
      </c>
    </row>
    <row r="29" spans="2:93" ht="24.95" customHeight="1" thickBot="1" x14ac:dyDescent="0.25">
      <c r="B29" s="150" t="s">
        <v>26</v>
      </c>
      <c r="C29" s="228"/>
      <c r="D29" s="147"/>
      <c r="E29" s="250" t="s">
        <v>23</v>
      </c>
      <c r="F29" s="250" t="s">
        <v>23</v>
      </c>
      <c r="G29" s="148">
        <f>MAX(G9:G27)</f>
        <v>49</v>
      </c>
      <c r="H29" s="149">
        <f>MAX(H9:H27)</f>
        <v>6.304347826086957</v>
      </c>
      <c r="I29" s="120" t="s">
        <v>23</v>
      </c>
      <c r="J29" s="153">
        <f>MAX(J9:J27)</f>
        <v>42</v>
      </c>
      <c r="K29" s="125" t="s">
        <v>26</v>
      </c>
      <c r="L29" s="227"/>
      <c r="M29" s="147"/>
      <c r="N29" s="250" t="s">
        <v>23</v>
      </c>
      <c r="O29" s="250" t="s">
        <v>23</v>
      </c>
      <c r="P29" s="148">
        <f>MAX(P9:P27)</f>
        <v>39</v>
      </c>
      <c r="Q29" s="149">
        <f>MAX(Q9:Q27)</f>
        <v>5</v>
      </c>
      <c r="R29" s="120" t="s">
        <v>23</v>
      </c>
      <c r="S29" s="153">
        <f>MAX(S9:S27)</f>
        <v>26</v>
      </c>
      <c r="T29" s="151">
        <f>MAX(T9:T27)</f>
        <v>79</v>
      </c>
      <c r="U29" s="152">
        <f>MAX(U9:U27)</f>
        <v>4.5945945945945947</v>
      </c>
    </row>
    <row r="30" spans="2:93" ht="24.95" customHeight="1" x14ac:dyDescent="0.2"/>
    <row r="31" spans="2:93" ht="24.95" customHeight="1" x14ac:dyDescent="0.2"/>
    <row r="32" spans="2:93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24.95" customHeight="1" x14ac:dyDescent="0.2"/>
    <row r="48" ht="24.95" customHeight="1" x14ac:dyDescent="0.2"/>
    <row r="49" ht="24.95" customHeight="1" x14ac:dyDescent="0.2"/>
    <row r="50" ht="24.95" customHeight="1" x14ac:dyDescent="0.2"/>
    <row r="51" ht="24.95" customHeight="1" x14ac:dyDescent="0.2"/>
    <row r="52" ht="24.95" customHeight="1" x14ac:dyDescent="0.2"/>
    <row r="53" ht="24.95" customHeight="1" x14ac:dyDescent="0.2"/>
    <row r="54" ht="24.95" customHeight="1" x14ac:dyDescent="0.2"/>
    <row r="55" ht="24.95" customHeight="1" x14ac:dyDescent="0.2"/>
    <row r="56" ht="24.95" customHeight="1" x14ac:dyDescent="0.2"/>
    <row r="57" ht="24.95" customHeight="1" x14ac:dyDescent="0.2"/>
    <row r="58" ht="24.95" customHeight="1" x14ac:dyDescent="0.2"/>
    <row r="59" ht="24.95" customHeight="1" x14ac:dyDescent="0.2"/>
    <row r="60" ht="24.95" customHeight="1" x14ac:dyDescent="0.2"/>
    <row r="61" ht="24.95" customHeight="1" x14ac:dyDescent="0.2"/>
    <row r="62" ht="24.95" customHeight="1" x14ac:dyDescent="0.2"/>
    <row r="63" ht="24.95" customHeight="1" x14ac:dyDescent="0.2"/>
    <row r="64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  <row r="119" ht="24.95" customHeight="1" x14ac:dyDescent="0.2"/>
    <row r="120" ht="24.95" customHeight="1" x14ac:dyDescent="0.2"/>
    <row r="121" ht="24.95" customHeight="1" x14ac:dyDescent="0.2"/>
    <row r="122" ht="24.95" customHeight="1" x14ac:dyDescent="0.2"/>
    <row r="123" ht="24.95" customHeight="1" x14ac:dyDescent="0.2"/>
    <row r="124" ht="24.95" customHeight="1" x14ac:dyDescent="0.2"/>
    <row r="125" ht="24.95" customHeight="1" x14ac:dyDescent="0.2"/>
    <row r="126" ht="24.95" customHeight="1" x14ac:dyDescent="0.2"/>
    <row r="127" ht="24.95" customHeight="1" x14ac:dyDescent="0.2"/>
    <row r="128" ht="24.95" customHeight="1" x14ac:dyDescent="0.2"/>
    <row r="129" ht="24.95" customHeight="1" x14ac:dyDescent="0.2"/>
    <row r="130" ht="24.95" customHeight="1" x14ac:dyDescent="0.2"/>
    <row r="131" ht="24.95" customHeight="1" x14ac:dyDescent="0.2"/>
    <row r="132" ht="24.95" customHeight="1" x14ac:dyDescent="0.2"/>
    <row r="133" ht="24.95" customHeight="1" x14ac:dyDescent="0.2"/>
    <row r="134" ht="24.95" customHeight="1" x14ac:dyDescent="0.2"/>
    <row r="135" ht="24.95" customHeight="1" x14ac:dyDescent="0.2"/>
    <row r="136" ht="24.95" customHeight="1" x14ac:dyDescent="0.2"/>
    <row r="137" ht="24.95" customHeight="1" x14ac:dyDescent="0.2"/>
    <row r="138" ht="24.95" customHeight="1" x14ac:dyDescent="0.2"/>
    <row r="139" ht="24.95" customHeight="1" x14ac:dyDescent="0.2"/>
    <row r="140" ht="24.95" customHeight="1" x14ac:dyDescent="0.2"/>
    <row r="141" ht="24.95" customHeight="1" x14ac:dyDescent="0.2"/>
    <row r="142" ht="24.95" customHeight="1" x14ac:dyDescent="0.2"/>
    <row r="143" ht="24.95" customHeight="1" x14ac:dyDescent="0.2"/>
    <row r="144" ht="24.95" customHeight="1" x14ac:dyDescent="0.2"/>
    <row r="145" ht="24.95" customHeight="1" x14ac:dyDescent="0.2"/>
    <row r="146" ht="24.95" customHeight="1" x14ac:dyDescent="0.2"/>
    <row r="147" ht="24.95" customHeight="1" x14ac:dyDescent="0.2"/>
    <row r="148" ht="24.95" customHeight="1" x14ac:dyDescent="0.2"/>
    <row r="149" ht="24.95" customHeight="1" x14ac:dyDescent="0.2"/>
    <row r="150" ht="24.95" customHeight="1" x14ac:dyDescent="0.2"/>
    <row r="151" ht="24.95" customHeight="1" x14ac:dyDescent="0.2"/>
    <row r="152" ht="24.95" customHeight="1" x14ac:dyDescent="0.2"/>
    <row r="153" ht="24.95" customHeight="1" x14ac:dyDescent="0.2"/>
    <row r="154" ht="24.95" customHeight="1" x14ac:dyDescent="0.2"/>
    <row r="155" ht="24.95" customHeight="1" x14ac:dyDescent="0.2"/>
    <row r="156" ht="24.95" customHeight="1" x14ac:dyDescent="0.2"/>
    <row r="157" ht="24.95" customHeight="1" x14ac:dyDescent="0.2"/>
    <row r="158" ht="24.95" customHeight="1" x14ac:dyDescent="0.2"/>
    <row r="159" ht="24.95" customHeight="1" x14ac:dyDescent="0.2"/>
    <row r="160" ht="24.95" customHeight="1" x14ac:dyDescent="0.2"/>
    <row r="161" ht="24.95" customHeight="1" x14ac:dyDescent="0.2"/>
    <row r="162" ht="24.95" customHeight="1" x14ac:dyDescent="0.2"/>
    <row r="163" ht="24.95" customHeight="1" x14ac:dyDescent="0.2"/>
    <row r="164" ht="24.95" customHeight="1" x14ac:dyDescent="0.2"/>
    <row r="165" ht="24.95" customHeight="1" x14ac:dyDescent="0.2"/>
    <row r="166" ht="24.95" customHeight="1" x14ac:dyDescent="0.2"/>
    <row r="167" ht="24.95" customHeight="1" x14ac:dyDescent="0.2"/>
    <row r="168" ht="24.95" customHeight="1" x14ac:dyDescent="0.2"/>
    <row r="169" ht="24.95" customHeight="1" x14ac:dyDescent="0.2"/>
    <row r="170" ht="24.95" customHeight="1" x14ac:dyDescent="0.2"/>
    <row r="171" ht="24.95" customHeight="1" x14ac:dyDescent="0.2"/>
    <row r="172" ht="24.95" customHeight="1" x14ac:dyDescent="0.2"/>
    <row r="173" ht="24.95" customHeight="1" x14ac:dyDescent="0.2"/>
    <row r="174" ht="24.95" customHeight="1" x14ac:dyDescent="0.2"/>
    <row r="175" ht="24.95" customHeight="1" x14ac:dyDescent="0.2"/>
    <row r="176" ht="24.95" customHeight="1" x14ac:dyDescent="0.2"/>
    <row r="177" ht="24.95" customHeight="1" x14ac:dyDescent="0.2"/>
    <row r="178" ht="24.95" customHeight="1" x14ac:dyDescent="0.2"/>
    <row r="179" ht="24.95" customHeight="1" x14ac:dyDescent="0.2"/>
    <row r="180" ht="24.95" customHeight="1" x14ac:dyDescent="0.2"/>
    <row r="181" ht="24.95" customHeight="1" x14ac:dyDescent="0.2"/>
    <row r="182" ht="24.95" customHeight="1" x14ac:dyDescent="0.2"/>
    <row r="183" ht="24.95" customHeight="1" x14ac:dyDescent="0.2"/>
    <row r="184" ht="24.95" customHeight="1" x14ac:dyDescent="0.2"/>
    <row r="185" ht="24.95" customHeight="1" x14ac:dyDescent="0.2"/>
    <row r="186" ht="24.95" customHeight="1" x14ac:dyDescent="0.2"/>
    <row r="187" ht="24.95" customHeight="1" x14ac:dyDescent="0.2"/>
    <row r="188" ht="24.95" customHeight="1" x14ac:dyDescent="0.2"/>
    <row r="189" ht="24.95" customHeight="1" x14ac:dyDescent="0.2"/>
    <row r="190" ht="24.95" customHeight="1" x14ac:dyDescent="0.2"/>
    <row r="191" ht="24.95" customHeight="1" x14ac:dyDescent="0.2"/>
    <row r="192" ht="24.95" customHeight="1" x14ac:dyDescent="0.2"/>
    <row r="193" ht="24.95" customHeight="1" x14ac:dyDescent="0.2"/>
    <row r="194" ht="24.95" customHeight="1" x14ac:dyDescent="0.2"/>
    <row r="195" ht="24.95" customHeight="1" x14ac:dyDescent="0.2"/>
    <row r="196" ht="24.95" customHeight="1" x14ac:dyDescent="0.2"/>
    <row r="197" ht="24.95" customHeight="1" x14ac:dyDescent="0.2"/>
    <row r="198" ht="24.95" customHeight="1" x14ac:dyDescent="0.2"/>
    <row r="199" ht="24.95" customHeight="1" x14ac:dyDescent="0.2"/>
    <row r="200" ht="24.95" customHeight="1" x14ac:dyDescent="0.2"/>
    <row r="201" ht="24.95" customHeight="1" x14ac:dyDescent="0.2"/>
    <row r="202" ht="24.95" customHeight="1" x14ac:dyDescent="0.2"/>
    <row r="203" ht="24.95" customHeight="1" x14ac:dyDescent="0.2"/>
    <row r="204" ht="24.95" customHeight="1" x14ac:dyDescent="0.2"/>
    <row r="205" ht="24.95" customHeight="1" x14ac:dyDescent="0.2"/>
    <row r="206" ht="24.95" customHeight="1" x14ac:dyDescent="0.2"/>
    <row r="207" ht="24.95" customHeight="1" x14ac:dyDescent="0.2"/>
    <row r="208" ht="24.95" customHeight="1" x14ac:dyDescent="0.2"/>
    <row r="209" ht="24.95" customHeight="1" x14ac:dyDescent="0.2"/>
    <row r="210" ht="24.95" customHeight="1" x14ac:dyDescent="0.2"/>
    <row r="211" ht="24.95" customHeight="1" x14ac:dyDescent="0.2"/>
    <row r="212" ht="24.95" customHeight="1" x14ac:dyDescent="0.2"/>
    <row r="213" ht="24.95" customHeight="1" x14ac:dyDescent="0.2"/>
    <row r="214" ht="24.95" customHeight="1" x14ac:dyDescent="0.2"/>
    <row r="215" ht="24.95" customHeight="1" x14ac:dyDescent="0.2"/>
    <row r="216" ht="24.95" customHeight="1" x14ac:dyDescent="0.2"/>
    <row r="217" ht="24.95" customHeight="1" x14ac:dyDescent="0.2"/>
    <row r="218" ht="24.95" customHeight="1" x14ac:dyDescent="0.2"/>
    <row r="219" ht="24.95" customHeight="1" x14ac:dyDescent="0.2"/>
    <row r="220" ht="24.95" customHeight="1" x14ac:dyDescent="0.2"/>
    <row r="221" ht="24.95" customHeight="1" x14ac:dyDescent="0.2"/>
    <row r="222" ht="24.95" customHeight="1" x14ac:dyDescent="0.2"/>
    <row r="223" ht="24.95" customHeight="1" x14ac:dyDescent="0.2"/>
    <row r="224" ht="24.95" customHeight="1" x14ac:dyDescent="0.2"/>
    <row r="225" ht="24.95" customHeight="1" x14ac:dyDescent="0.2"/>
    <row r="226" ht="24.95" customHeight="1" x14ac:dyDescent="0.2"/>
    <row r="227" ht="24.95" customHeight="1" x14ac:dyDescent="0.2"/>
    <row r="228" ht="24.95" customHeight="1" x14ac:dyDescent="0.2"/>
    <row r="229" ht="24.95" customHeight="1" x14ac:dyDescent="0.2"/>
    <row r="230" ht="24.95" customHeight="1" x14ac:dyDescent="0.2"/>
    <row r="231" ht="24.95" customHeight="1" x14ac:dyDescent="0.2"/>
    <row r="232" ht="24.95" customHeight="1" x14ac:dyDescent="0.2"/>
    <row r="233" ht="24.95" customHeight="1" x14ac:dyDescent="0.2"/>
    <row r="234" ht="24.95" customHeight="1" x14ac:dyDescent="0.2"/>
    <row r="235" ht="24.95" customHeight="1" x14ac:dyDescent="0.2"/>
    <row r="236" ht="24.95" customHeight="1" x14ac:dyDescent="0.2"/>
    <row r="237" ht="24.95" customHeight="1" x14ac:dyDescent="0.2"/>
    <row r="238" ht="24.95" customHeight="1" x14ac:dyDescent="0.2"/>
    <row r="239" ht="24.95" customHeight="1" x14ac:dyDescent="0.2"/>
    <row r="240" ht="24.95" customHeight="1" x14ac:dyDescent="0.2"/>
    <row r="241" ht="24.95" customHeight="1" x14ac:dyDescent="0.2"/>
    <row r="242" ht="24.95" customHeight="1" x14ac:dyDescent="0.2"/>
    <row r="243" ht="24.95" customHeight="1" x14ac:dyDescent="0.2"/>
    <row r="244" ht="24.95" customHeight="1" x14ac:dyDescent="0.2"/>
    <row r="245" ht="24.95" customHeight="1" x14ac:dyDescent="0.2"/>
    <row r="246" ht="24.95" customHeight="1" x14ac:dyDescent="0.2"/>
    <row r="247" ht="24.95" customHeight="1" x14ac:dyDescent="0.2"/>
    <row r="248" ht="24.95" customHeight="1" x14ac:dyDescent="0.2"/>
    <row r="249" ht="24.95" customHeight="1" x14ac:dyDescent="0.2"/>
    <row r="250" ht="24.95" customHeight="1" x14ac:dyDescent="0.2"/>
    <row r="251" ht="24.95" customHeight="1" x14ac:dyDescent="0.2"/>
    <row r="252" ht="24.95" customHeight="1" x14ac:dyDescent="0.2"/>
    <row r="253" ht="24.95" customHeight="1" x14ac:dyDescent="0.2"/>
    <row r="254" ht="24.95" customHeight="1" x14ac:dyDescent="0.2"/>
    <row r="255" ht="24.95" customHeight="1" x14ac:dyDescent="0.2"/>
    <row r="256" ht="24.95" customHeight="1" x14ac:dyDescent="0.2"/>
    <row r="257" ht="24.95" customHeight="1" x14ac:dyDescent="0.2"/>
    <row r="258" ht="24.95" customHeight="1" x14ac:dyDescent="0.2"/>
    <row r="259" ht="24.95" customHeight="1" x14ac:dyDescent="0.2"/>
    <row r="260" ht="24.95" customHeight="1" x14ac:dyDescent="0.2"/>
    <row r="261" ht="24.95" customHeight="1" x14ac:dyDescent="0.2"/>
    <row r="262" ht="24.95" customHeight="1" x14ac:dyDescent="0.2"/>
    <row r="263" ht="24.95" customHeight="1" x14ac:dyDescent="0.2"/>
    <row r="264" ht="24.95" customHeight="1" x14ac:dyDescent="0.2"/>
    <row r="265" ht="24.95" customHeight="1" x14ac:dyDescent="0.2"/>
    <row r="266" ht="24.95" customHeight="1" x14ac:dyDescent="0.2"/>
    <row r="267" ht="24.95" customHeight="1" x14ac:dyDescent="0.2"/>
    <row r="268" ht="24.95" customHeight="1" x14ac:dyDescent="0.2"/>
    <row r="269" ht="24.95" customHeight="1" x14ac:dyDescent="0.2"/>
    <row r="270" ht="24.95" customHeight="1" x14ac:dyDescent="0.2"/>
    <row r="271" ht="24.95" customHeight="1" x14ac:dyDescent="0.2"/>
    <row r="272" ht="24.95" customHeight="1" x14ac:dyDescent="0.2"/>
    <row r="273" ht="24.95" customHeight="1" x14ac:dyDescent="0.2"/>
    <row r="274" ht="24.95" customHeight="1" x14ac:dyDescent="0.2"/>
    <row r="275" ht="24.95" customHeight="1" x14ac:dyDescent="0.2"/>
    <row r="276" ht="24.95" customHeight="1" x14ac:dyDescent="0.2"/>
    <row r="277" ht="24.95" customHeight="1" x14ac:dyDescent="0.2"/>
    <row r="278" ht="24.95" customHeight="1" x14ac:dyDescent="0.2"/>
    <row r="279" ht="24.95" customHeight="1" x14ac:dyDescent="0.2"/>
    <row r="280" ht="24.95" customHeight="1" x14ac:dyDescent="0.2"/>
    <row r="281" ht="24.95" customHeight="1" x14ac:dyDescent="0.2"/>
    <row r="282" ht="24.95" customHeight="1" x14ac:dyDescent="0.2"/>
    <row r="283" ht="24.95" customHeight="1" x14ac:dyDescent="0.2"/>
    <row r="284" ht="24.95" customHeight="1" x14ac:dyDescent="0.2"/>
    <row r="285" ht="24.95" customHeight="1" x14ac:dyDescent="0.2"/>
    <row r="286" ht="24.95" customHeight="1" x14ac:dyDescent="0.2"/>
    <row r="287" ht="24.95" customHeight="1" x14ac:dyDescent="0.2"/>
    <row r="288" ht="24.95" customHeight="1" x14ac:dyDescent="0.2"/>
    <row r="289" ht="24.95" customHeight="1" x14ac:dyDescent="0.2"/>
    <row r="290" ht="24.95" customHeight="1" x14ac:dyDescent="0.2"/>
    <row r="291" ht="24.95" customHeight="1" x14ac:dyDescent="0.2"/>
    <row r="292" ht="24.95" customHeight="1" x14ac:dyDescent="0.2"/>
    <row r="293" ht="24.95" customHeight="1" x14ac:dyDescent="0.2"/>
    <row r="294" ht="24.95" customHeight="1" x14ac:dyDescent="0.2"/>
    <row r="295" ht="24.95" customHeight="1" x14ac:dyDescent="0.2"/>
    <row r="296" ht="24.95" customHeight="1" x14ac:dyDescent="0.2"/>
    <row r="297" ht="24.95" customHeight="1" x14ac:dyDescent="0.2"/>
    <row r="298" ht="24.95" customHeight="1" x14ac:dyDescent="0.2"/>
    <row r="299" ht="24.95" customHeight="1" x14ac:dyDescent="0.2"/>
    <row r="300" ht="24.95" customHeight="1" x14ac:dyDescent="0.2"/>
    <row r="301" ht="24.95" customHeight="1" x14ac:dyDescent="0.2"/>
    <row r="302" ht="24.95" customHeight="1" x14ac:dyDescent="0.2"/>
    <row r="303" ht="24.95" customHeight="1" x14ac:dyDescent="0.2"/>
    <row r="304" ht="24.95" customHeight="1" x14ac:dyDescent="0.2"/>
    <row r="305" ht="24.95" customHeight="1" x14ac:dyDescent="0.2"/>
    <row r="306" ht="24.95" customHeight="1" x14ac:dyDescent="0.2"/>
    <row r="307" ht="24.95" customHeight="1" x14ac:dyDescent="0.2"/>
    <row r="308" ht="24.95" customHeight="1" x14ac:dyDescent="0.2"/>
    <row r="309" ht="24.95" customHeight="1" x14ac:dyDescent="0.2"/>
    <row r="310" ht="24.95" customHeight="1" x14ac:dyDescent="0.2"/>
    <row r="311" ht="24.95" customHeight="1" x14ac:dyDescent="0.2"/>
    <row r="312" ht="24.95" customHeight="1" x14ac:dyDescent="0.2"/>
    <row r="313" ht="24.95" customHeight="1" x14ac:dyDescent="0.2"/>
    <row r="314" ht="24.95" customHeight="1" x14ac:dyDescent="0.2"/>
    <row r="315" ht="24.95" customHeight="1" x14ac:dyDescent="0.2"/>
  </sheetData>
  <mergeCells count="11">
    <mergeCell ref="L7:L8"/>
    <mergeCell ref="T6:U7"/>
    <mergeCell ref="K7:K8"/>
    <mergeCell ref="M7:M8"/>
    <mergeCell ref="P7:P8"/>
    <mergeCell ref="Q7:Q8"/>
    <mergeCell ref="B7:B8"/>
    <mergeCell ref="D7:D8"/>
    <mergeCell ref="G7:G8"/>
    <mergeCell ref="H7:H8"/>
    <mergeCell ref="C7:C8"/>
  </mergeCells>
  <phoneticPr fontId="14" type="noConversion"/>
  <conditionalFormatting sqref="J9:J27">
    <cfRule type="expression" dxfId="199" priority="1" stopIfTrue="1">
      <formula>SUM(BS9+BV9+BY9+CB9+CE9+CH9+CK9+CN9)=1</formula>
    </cfRule>
    <cfRule type="expression" dxfId="198" priority="2" stopIfTrue="1">
      <formula>SUM(BS9+BV9+BY9+CB9+CE9+CH9+CK9+CN9)=2</formula>
    </cfRule>
    <cfRule type="expression" dxfId="197" priority="3" stopIfTrue="1">
      <formula>SUM(BS9+BV9+BY9+CB9+CE9+CH9+CK9+CN9)=3</formula>
    </cfRule>
  </conditionalFormatting>
  <conditionalFormatting sqref="S9:S27">
    <cfRule type="expression" dxfId="196" priority="4" stopIfTrue="1">
      <formula>SUM(BT9+BW9+BZ9+CC9+CF9+CI9+CL9+CO9)=1</formula>
    </cfRule>
    <cfRule type="expression" dxfId="195" priority="5" stopIfTrue="1">
      <formula>SUM(BT9+BW9+BZ9+CC9+CF9+CI9+CL9+CO9)=2</formula>
    </cfRule>
    <cfRule type="expression" dxfId="194" priority="6" stopIfTrue="1">
      <formula>SUM(BT9+BW9+BZ9+CC9+CF9+CI9+CL9+CO9)=3</formula>
    </cfRule>
  </conditionalFormatting>
  <conditionalFormatting sqref="BK9:BQ27 X9:AK27 AM9:AS27 BV10:BW27 BY10:BZ27 CB10:CC27 CE10:CF27 CH10:CI27 CK10:CL27 CN10:CO27 BS10:BT27 AV9:BI27">
    <cfRule type="cellIs" dxfId="193" priority="7" stopIfTrue="1" operator="greaterThan">
      <formula>0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scale="83" orientation="landscape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5"/>
  <dimension ref="A2:BY29"/>
  <sheetViews>
    <sheetView topLeftCell="B2" workbookViewId="0">
      <pane xSplit="1" ySplit="6" topLeftCell="C8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7.28515625" style="1" hidden="1" customWidth="1"/>
    <col min="2" max="2" width="7.7109375" style="1" customWidth="1"/>
    <col min="3" max="3" width="10.7109375" style="1" customWidth="1"/>
    <col min="4" max="4" width="10.5703125" style="366" customWidth="1"/>
    <col min="5" max="5" width="8.5703125" style="366" customWidth="1"/>
    <col min="6" max="6" width="10.7109375" style="1" customWidth="1"/>
    <col min="7" max="7" width="10.5703125" style="366" customWidth="1"/>
    <col min="8" max="8" width="8.5703125" style="366" customWidth="1"/>
    <col min="9" max="9" width="10.7109375" style="1" customWidth="1"/>
    <col min="10" max="10" width="10.5703125" style="366" customWidth="1"/>
    <col min="11" max="11" width="8.5703125" style="366" customWidth="1"/>
    <col min="12" max="12" width="10.7109375" style="1" customWidth="1"/>
    <col min="13" max="13" width="10.5703125" style="366" customWidth="1"/>
    <col min="14" max="14" width="8.5703125" style="366" customWidth="1"/>
    <col min="15" max="15" width="10" style="1" customWidth="1"/>
    <col min="16" max="16" width="10.7109375" style="1" customWidth="1"/>
    <col min="17" max="18" width="10.5703125" style="1" customWidth="1"/>
    <col min="19" max="20" width="9.140625" style="1"/>
    <col min="21" max="22" width="9.7109375" style="1" customWidth="1"/>
    <col min="23" max="23" width="9.140625" style="1"/>
    <col min="24" max="25" width="9.7109375" style="1" customWidth="1"/>
    <col min="26" max="16384" width="9.140625" style="1"/>
  </cols>
  <sheetData>
    <row r="2" spans="1:77" x14ac:dyDescent="0.2">
      <c r="A2" s="1">
        <f>'mc-suma'!A2+1</f>
        <v>20</v>
      </c>
      <c r="R2" s="3" t="str">
        <f>(MID("TABELA",1,6))&amp;" "&amp;(A2)</f>
        <v>TABELA 20</v>
      </c>
      <c r="AT2" s="3"/>
      <c r="BR2" s="3"/>
    </row>
    <row r="3" spans="1:77" ht="27.95" customHeight="1" x14ac:dyDescent="0.2">
      <c r="B3" s="410" t="s">
        <v>91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 t="s">
        <v>74</v>
      </c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BA3" s="3"/>
      <c r="BY3" s="3"/>
    </row>
    <row r="4" spans="1:77" ht="27.95" customHeight="1" thickBot="1" x14ac:dyDescent="0.3">
      <c r="B4" s="6" t="s">
        <v>47</v>
      </c>
      <c r="C4" s="9"/>
      <c r="D4" s="9"/>
      <c r="E4" s="9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U4" s="136"/>
      <c r="V4" s="9"/>
      <c r="X4" s="136"/>
      <c r="Y4" s="9"/>
    </row>
    <row r="5" spans="1:77" ht="20.100000000000001" customHeight="1" thickBot="1" x14ac:dyDescent="0.25">
      <c r="B5" s="479" t="s">
        <v>32</v>
      </c>
      <c r="C5" s="483" t="s">
        <v>84</v>
      </c>
      <c r="D5" s="484"/>
      <c r="E5" s="485"/>
      <c r="F5" s="483" t="s">
        <v>44</v>
      </c>
      <c r="G5" s="484"/>
      <c r="H5" s="485"/>
      <c r="I5" s="483" t="s">
        <v>45</v>
      </c>
      <c r="J5" s="484"/>
      <c r="K5" s="485"/>
      <c r="L5" s="483" t="s">
        <v>46</v>
      </c>
      <c r="M5" s="484"/>
      <c r="N5" s="485"/>
      <c r="O5" s="472" t="s">
        <v>85</v>
      </c>
      <c r="P5" s="476" t="s">
        <v>68</v>
      </c>
      <c r="Q5" s="477"/>
      <c r="R5" s="478"/>
    </row>
    <row r="6" spans="1:77" s="366" customFormat="1" ht="30" customHeight="1" x14ac:dyDescent="0.2">
      <c r="B6" s="480"/>
      <c r="C6" s="486" t="s">
        <v>303</v>
      </c>
      <c r="D6" s="488" t="s">
        <v>86</v>
      </c>
      <c r="E6" s="489"/>
      <c r="F6" s="486" t="s">
        <v>303</v>
      </c>
      <c r="G6" s="488" t="s">
        <v>86</v>
      </c>
      <c r="H6" s="489"/>
      <c r="I6" s="486" t="s">
        <v>303</v>
      </c>
      <c r="J6" s="488" t="s">
        <v>86</v>
      </c>
      <c r="K6" s="489"/>
      <c r="L6" s="486" t="s">
        <v>303</v>
      </c>
      <c r="M6" s="488" t="s">
        <v>86</v>
      </c>
      <c r="N6" s="489"/>
      <c r="O6" s="482"/>
      <c r="P6" s="472" t="s">
        <v>87</v>
      </c>
      <c r="Q6" s="474" t="s">
        <v>88</v>
      </c>
      <c r="R6" s="470" t="s">
        <v>89</v>
      </c>
    </row>
    <row r="7" spans="1:77" ht="19.5" customHeight="1" thickBot="1" x14ac:dyDescent="0.25">
      <c r="B7" s="481"/>
      <c r="C7" s="487"/>
      <c r="D7" s="339" t="s">
        <v>90</v>
      </c>
      <c r="E7" s="425" t="s">
        <v>77</v>
      </c>
      <c r="F7" s="487"/>
      <c r="G7" s="339" t="s">
        <v>90</v>
      </c>
      <c r="H7" s="425" t="s">
        <v>77</v>
      </c>
      <c r="I7" s="487"/>
      <c r="J7" s="339" t="s">
        <v>90</v>
      </c>
      <c r="K7" s="425" t="s">
        <v>77</v>
      </c>
      <c r="L7" s="487"/>
      <c r="M7" s="339" t="s">
        <v>90</v>
      </c>
      <c r="N7" s="425" t="s">
        <v>77</v>
      </c>
      <c r="O7" s="473"/>
      <c r="P7" s="473"/>
      <c r="Q7" s="475"/>
      <c r="R7" s="471"/>
    </row>
    <row r="8" spans="1:77" ht="14.1" customHeight="1" x14ac:dyDescent="0.2">
      <c r="B8" s="199">
        <v>1</v>
      </c>
      <c r="C8" s="446">
        <f>'1-P'!V26</f>
        <v>175.60000000000002</v>
      </c>
      <c r="D8" s="447">
        <f>'1-P'!W26</f>
        <v>0</v>
      </c>
      <c r="E8" s="426" t="str">
        <f t="shared" ref="E8:E18" si="0">IF(N(D8)&gt;0,+D8/C8,"-")</f>
        <v>-</v>
      </c>
      <c r="F8" s="446">
        <f>'1-S'!V28</f>
        <v>296.89999999999998</v>
      </c>
      <c r="G8" s="447">
        <f>'1-S'!W28</f>
        <v>0</v>
      </c>
      <c r="H8" s="426" t="str">
        <f t="shared" ref="H8:H17" si="1">IF(N(G8)&gt;0,+G8/F8,"-")</f>
        <v>-</v>
      </c>
      <c r="I8" s="446">
        <f>'1-N'!V28</f>
        <v>296.89999999999998</v>
      </c>
      <c r="J8" s="447">
        <f>'1-N'!W28</f>
        <v>0</v>
      </c>
      <c r="K8" s="426" t="str">
        <f t="shared" ref="K8:K17" si="2">IF(N(J8)&gt;0,+J8/I8,"-")</f>
        <v>-</v>
      </c>
      <c r="L8" s="446">
        <f t="shared" ref="L8:M17" si="3">21*N(C8)+4*N(F8)+5*N(I8)</f>
        <v>6359.7000000000007</v>
      </c>
      <c r="M8" s="447">
        <f t="shared" si="3"/>
        <v>0</v>
      </c>
      <c r="N8" s="426" t="str">
        <f t="shared" ref="N8:N17" si="4">IF(N(M8)&gt;0,+M8/L8,"-")</f>
        <v>-</v>
      </c>
      <c r="O8" s="251">
        <f>'mc-suma'!Q10/L8</f>
        <v>2.1571772253408179</v>
      </c>
      <c r="P8" s="212">
        <f>'mc-suma'!Q10/'mc-suma'!$Q$30</f>
        <v>0.13175636740809035</v>
      </c>
      <c r="Q8" s="211">
        <f t="shared" ref="Q8:Q17" si="5">L8/L$18</f>
        <v>0.15433393031348738</v>
      </c>
      <c r="R8" s="310">
        <f t="shared" ref="R8:R17" si="6">P8/Q8</f>
        <v>0.85370966151424477</v>
      </c>
    </row>
    <row r="9" spans="1:77" ht="14.1" customHeight="1" x14ac:dyDescent="0.2">
      <c r="B9" s="199" t="s">
        <v>153</v>
      </c>
      <c r="C9" s="446">
        <f>'1D-P'!V18</f>
        <v>142.4</v>
      </c>
      <c r="D9" s="447">
        <f>'1D-P'!W18</f>
        <v>0</v>
      </c>
      <c r="E9" s="426" t="str">
        <f t="shared" si="0"/>
        <v>-</v>
      </c>
      <c r="F9" s="448" t="s">
        <v>78</v>
      </c>
      <c r="G9" s="449"/>
      <c r="H9" s="427"/>
      <c r="I9" s="448" t="s">
        <v>78</v>
      </c>
      <c r="J9" s="449"/>
      <c r="K9" s="427"/>
      <c r="L9" s="446">
        <f t="shared" si="3"/>
        <v>2990.4</v>
      </c>
      <c r="M9" s="447">
        <f t="shared" si="3"/>
        <v>0</v>
      </c>
      <c r="N9" s="426" t="str">
        <f t="shared" si="4"/>
        <v>-</v>
      </c>
      <c r="O9" s="251">
        <f>'mc-suma'!Q12/L9</f>
        <v>2.387640449438202</v>
      </c>
      <c r="P9" s="212">
        <f>'mc-suma'!Q12/'mc-suma'!$Q$30</f>
        <v>6.8572087126887171E-2</v>
      </c>
      <c r="Q9" s="211">
        <f t="shared" si="5"/>
        <v>7.2569489945980573E-2</v>
      </c>
      <c r="R9" s="310">
        <f t="shared" si="6"/>
        <v>0.94491620621739247</v>
      </c>
    </row>
    <row r="10" spans="1:77" s="366" customFormat="1" ht="14.1" customHeight="1" x14ac:dyDescent="0.2">
      <c r="B10" s="199">
        <v>2</v>
      </c>
      <c r="C10" s="446">
        <f>'2-P'!V31</f>
        <v>216.69999999999996</v>
      </c>
      <c r="D10" s="447">
        <f>'2-P'!W31</f>
        <v>6.9</v>
      </c>
      <c r="E10" s="426">
        <f t="shared" si="0"/>
        <v>3.1841255191509009E-2</v>
      </c>
      <c r="F10" s="448" t="s">
        <v>78</v>
      </c>
      <c r="G10" s="449"/>
      <c r="H10" s="427"/>
      <c r="I10" s="448" t="s">
        <v>78</v>
      </c>
      <c r="J10" s="449"/>
      <c r="K10" s="427"/>
      <c r="L10" s="446">
        <f t="shared" si="3"/>
        <v>4550.6999999999989</v>
      </c>
      <c r="M10" s="447">
        <f t="shared" si="3"/>
        <v>144.9</v>
      </c>
      <c r="N10" s="426">
        <f t="shared" si="4"/>
        <v>3.1841255191509009E-2</v>
      </c>
      <c r="O10" s="251">
        <f>'mc-suma'!Q14/L10</f>
        <v>3.3502538071065997</v>
      </c>
      <c r="P10" s="212">
        <f>'mc-suma'!Q14/'mc-suma'!$Q$30</f>
        <v>0.14642157427682378</v>
      </c>
      <c r="Q10" s="211">
        <f t="shared" si="5"/>
        <v>0.110434048253469</v>
      </c>
      <c r="R10" s="310">
        <f t="shared" si="6"/>
        <v>1.3258734655887645</v>
      </c>
    </row>
    <row r="11" spans="1:77" ht="14.1" customHeight="1" x14ac:dyDescent="0.2">
      <c r="B11" s="199">
        <v>3</v>
      </c>
      <c r="C11" s="446">
        <f>'3-P'!V19</f>
        <v>203.8</v>
      </c>
      <c r="D11" s="447">
        <f>'3-P'!W19</f>
        <v>0</v>
      </c>
      <c r="E11" s="426" t="str">
        <f t="shared" si="0"/>
        <v>-</v>
      </c>
      <c r="F11" s="446">
        <f>'3-S'!V17</f>
        <v>153.40000000000003</v>
      </c>
      <c r="G11" s="447">
        <f>'3-S'!W17</f>
        <v>0</v>
      </c>
      <c r="H11" s="426" t="str">
        <f t="shared" si="1"/>
        <v>-</v>
      </c>
      <c r="I11" s="446">
        <f>'3-N'!V17</f>
        <v>153.40000000000003</v>
      </c>
      <c r="J11" s="447">
        <f>'3-N'!W17</f>
        <v>0</v>
      </c>
      <c r="K11" s="426" t="str">
        <f t="shared" si="2"/>
        <v>-</v>
      </c>
      <c r="L11" s="446">
        <f t="shared" si="3"/>
        <v>5660.4000000000005</v>
      </c>
      <c r="M11" s="447">
        <f t="shared" si="3"/>
        <v>0</v>
      </c>
      <c r="N11" s="426" t="str">
        <f t="shared" si="4"/>
        <v>-</v>
      </c>
      <c r="O11" s="251">
        <f>'mc-suma'!Q16/L11</f>
        <v>1.8237227051091793</v>
      </c>
      <c r="P11" s="212">
        <f>'mc-suma'!Q16/'mc-suma'!$Q$30</f>
        <v>9.9141408320848223E-2</v>
      </c>
      <c r="Q11" s="211">
        <f t="shared" si="5"/>
        <v>0.13736367739774896</v>
      </c>
      <c r="R11" s="310">
        <f t="shared" si="6"/>
        <v>0.72174398792320693</v>
      </c>
    </row>
    <row r="12" spans="1:77" ht="14.1" customHeight="1" x14ac:dyDescent="0.2">
      <c r="B12" s="199">
        <v>4</v>
      </c>
      <c r="C12" s="446">
        <f>'4-P'!V22</f>
        <v>207.70000000000005</v>
      </c>
      <c r="D12" s="447">
        <f>'4-P'!W22</f>
        <v>0</v>
      </c>
      <c r="E12" s="426" t="str">
        <f t="shared" si="0"/>
        <v>-</v>
      </c>
      <c r="F12" s="448" t="s">
        <v>78</v>
      </c>
      <c r="G12" s="449"/>
      <c r="H12" s="427"/>
      <c r="I12" s="448" t="s">
        <v>78</v>
      </c>
      <c r="J12" s="449"/>
      <c r="K12" s="427"/>
      <c r="L12" s="446">
        <f t="shared" si="3"/>
        <v>4361.7000000000007</v>
      </c>
      <c r="M12" s="447">
        <f t="shared" si="3"/>
        <v>0</v>
      </c>
      <c r="N12" s="426" t="str">
        <f t="shared" si="4"/>
        <v>-</v>
      </c>
      <c r="O12" s="251">
        <f>'mc-suma'!Q18/L12</f>
        <v>2.9658160808858924</v>
      </c>
      <c r="P12" s="212">
        <f>'mc-suma'!Q18/'mc-suma'!$Q$30</f>
        <v>0.12423648726518383</v>
      </c>
      <c r="Q12" s="211">
        <f t="shared" si="5"/>
        <v>0.10584749341137759</v>
      </c>
      <c r="R12" s="310">
        <f t="shared" si="6"/>
        <v>1.1737310281154905</v>
      </c>
    </row>
    <row r="13" spans="1:77" s="366" customFormat="1" ht="14.1" customHeight="1" x14ac:dyDescent="0.2">
      <c r="B13" s="199">
        <v>6</v>
      </c>
      <c r="C13" s="446">
        <f>'6-P'!V22</f>
        <v>203.00000000000003</v>
      </c>
      <c r="D13" s="447">
        <f>'6-P'!W22</f>
        <v>0</v>
      </c>
      <c r="E13" s="426" t="str">
        <f t="shared" si="0"/>
        <v>-</v>
      </c>
      <c r="F13" s="448" t="s">
        <v>78</v>
      </c>
      <c r="G13" s="449"/>
      <c r="H13" s="427"/>
      <c r="I13" s="448" t="s">
        <v>78</v>
      </c>
      <c r="J13" s="449"/>
      <c r="K13" s="427"/>
      <c r="L13" s="446">
        <f t="shared" si="3"/>
        <v>4263.0000000000009</v>
      </c>
      <c r="M13" s="447">
        <f t="shared" si="3"/>
        <v>0</v>
      </c>
      <c r="N13" s="426" t="str">
        <f t="shared" si="4"/>
        <v>-</v>
      </c>
      <c r="O13" s="251">
        <f>'mc-suma'!Q20/L13</f>
        <v>2.2118226600985218</v>
      </c>
      <c r="P13" s="212">
        <f>'mc-suma'!Q20/'mc-suma'!$Q$30</f>
        <v>9.0555491529330415E-2</v>
      </c>
      <c r="Q13" s="211">
        <f t="shared" si="5"/>
        <v>0.10345229254939649</v>
      </c>
      <c r="R13" s="310">
        <f t="shared" si="6"/>
        <v>0.87533576393284762</v>
      </c>
    </row>
    <row r="14" spans="1:77" s="366" customFormat="1" ht="14.1" customHeight="1" x14ac:dyDescent="0.2">
      <c r="B14" s="199">
        <v>7</v>
      </c>
      <c r="C14" s="446">
        <f>'7-P'!V15</f>
        <v>104.4</v>
      </c>
      <c r="D14" s="447">
        <f>'7-P'!W15</f>
        <v>0</v>
      </c>
      <c r="E14" s="426" t="str">
        <f t="shared" si="0"/>
        <v>-</v>
      </c>
      <c r="F14" s="448" t="s">
        <v>78</v>
      </c>
      <c r="G14" s="449"/>
      <c r="H14" s="427"/>
      <c r="I14" s="448" t="s">
        <v>78</v>
      </c>
      <c r="J14" s="449"/>
      <c r="K14" s="427"/>
      <c r="L14" s="446">
        <f t="shared" si="3"/>
        <v>2192.4</v>
      </c>
      <c r="M14" s="447">
        <f t="shared" si="3"/>
        <v>0</v>
      </c>
      <c r="N14" s="426" t="str">
        <f t="shared" si="4"/>
        <v>-</v>
      </c>
      <c r="O14" s="251">
        <f>'mc-suma'!Q22/L14</f>
        <v>2.5</v>
      </c>
      <c r="P14" s="212">
        <f>'mc-suma'!Q22/'mc-suma'!$Q$30</f>
        <v>5.2639161000345741E-2</v>
      </c>
      <c r="Q14" s="211">
        <f t="shared" si="5"/>
        <v>5.320403616826104E-2</v>
      </c>
      <c r="R14" s="310">
        <f t="shared" si="6"/>
        <v>0.98938285121585801</v>
      </c>
    </row>
    <row r="15" spans="1:77" ht="14.1" customHeight="1" x14ac:dyDescent="0.2">
      <c r="B15" s="199">
        <v>9</v>
      </c>
      <c r="C15" s="446">
        <f>'9-P'!V25</f>
        <v>202.19999999999993</v>
      </c>
      <c r="D15" s="447">
        <f>'9-P'!W25</f>
        <v>9.1999999999999993</v>
      </c>
      <c r="E15" s="426">
        <f t="shared" si="0"/>
        <v>4.5499505440158274E-2</v>
      </c>
      <c r="F15" s="448" t="s">
        <v>78</v>
      </c>
      <c r="G15" s="449"/>
      <c r="H15" s="427"/>
      <c r="I15" s="448" t="s">
        <v>78</v>
      </c>
      <c r="J15" s="449"/>
      <c r="K15" s="427"/>
      <c r="L15" s="446">
        <f t="shared" si="3"/>
        <v>4246.1999999999989</v>
      </c>
      <c r="M15" s="447">
        <f t="shared" si="3"/>
        <v>193.2</v>
      </c>
      <c r="N15" s="426">
        <f t="shared" si="4"/>
        <v>4.5499505440158267E-2</v>
      </c>
      <c r="O15" s="320">
        <f>'mc-suma'!Q24/L15</f>
        <v>3.2245301681503471</v>
      </c>
      <c r="P15" s="212">
        <f>'mc-suma'!Q24/'mc-suma'!$Q$30</f>
        <v>0.131497061196266</v>
      </c>
      <c r="Q15" s="211">
        <f t="shared" si="5"/>
        <v>0.10304459878565497</v>
      </c>
      <c r="R15" s="310">
        <f t="shared" si="6"/>
        <v>1.2761179406384564</v>
      </c>
    </row>
    <row r="16" spans="1:77" ht="14.1" customHeight="1" x14ac:dyDescent="0.2">
      <c r="B16" s="199">
        <v>11</v>
      </c>
      <c r="C16" s="446">
        <f>'11-P'!V29</f>
        <v>201.39999999999998</v>
      </c>
      <c r="D16" s="447">
        <f>'11-P'!W29</f>
        <v>0</v>
      </c>
      <c r="E16" s="426" t="str">
        <f t="shared" si="0"/>
        <v>-</v>
      </c>
      <c r="F16" s="448" t="s">
        <v>78</v>
      </c>
      <c r="G16" s="449"/>
      <c r="H16" s="427"/>
      <c r="I16" s="448" t="s">
        <v>78</v>
      </c>
      <c r="J16" s="449"/>
      <c r="K16" s="427"/>
      <c r="L16" s="446">
        <f t="shared" si="3"/>
        <v>4229.3999999999996</v>
      </c>
      <c r="M16" s="447">
        <f t="shared" si="3"/>
        <v>0</v>
      </c>
      <c r="N16" s="426" t="str">
        <f t="shared" si="4"/>
        <v>-</v>
      </c>
      <c r="O16" s="251">
        <f>'mc-suma'!Q26/L16</f>
        <v>3.0188679245283021</v>
      </c>
      <c r="P16" s="212">
        <f>'mc-suma'!Q26/'mc-suma'!$Q$30</f>
        <v>0.12262302639161</v>
      </c>
      <c r="Q16" s="211">
        <f t="shared" si="5"/>
        <v>0.10263690502191353</v>
      </c>
      <c r="R16" s="310">
        <f t="shared" si="6"/>
        <v>1.1947264618455646</v>
      </c>
    </row>
    <row r="17" spans="1:18" ht="14.1" customHeight="1" thickBot="1" x14ac:dyDescent="0.25">
      <c r="B17" s="199">
        <v>12</v>
      </c>
      <c r="C17" s="448" t="s">
        <v>78</v>
      </c>
      <c r="D17" s="449"/>
      <c r="E17" s="427"/>
      <c r="F17" s="446">
        <f>'12-S'!V24</f>
        <v>261.5</v>
      </c>
      <c r="G17" s="447">
        <f>'12-S'!W24</f>
        <v>2.3000000000000007</v>
      </c>
      <c r="H17" s="426">
        <f t="shared" si="1"/>
        <v>8.7954110898661592E-3</v>
      </c>
      <c r="I17" s="446">
        <f>'12-N'!V24</f>
        <v>261.5</v>
      </c>
      <c r="J17" s="447">
        <f>'12-N'!W24</f>
        <v>2.3000000000000007</v>
      </c>
      <c r="K17" s="426">
        <f t="shared" si="2"/>
        <v>8.7954110898661592E-3</v>
      </c>
      <c r="L17" s="446">
        <f t="shared" si="3"/>
        <v>2353.5</v>
      </c>
      <c r="M17" s="447">
        <f t="shared" si="3"/>
        <v>20.700000000000006</v>
      </c>
      <c r="N17" s="426">
        <f t="shared" si="4"/>
        <v>8.7954110898661592E-3</v>
      </c>
      <c r="O17" s="251">
        <f>'mc-suma'!Q28/L17</f>
        <v>1.4404079031230084</v>
      </c>
      <c r="P17" s="212">
        <f>'mc-suma'!Q28/'mc-suma'!$Q$30</f>
        <v>3.2557335484614501E-2</v>
      </c>
      <c r="Q17" s="211">
        <f t="shared" si="5"/>
        <v>5.7113528152710431E-2</v>
      </c>
      <c r="R17" s="310">
        <f t="shared" si="6"/>
        <v>0.57004595124227908</v>
      </c>
    </row>
    <row r="18" spans="1:18" ht="27.95" customHeight="1" thickBot="1" x14ac:dyDescent="0.25">
      <c r="A18" s="168"/>
      <c r="B18" s="208" t="s">
        <v>70</v>
      </c>
      <c r="C18" s="450">
        <f>SUM(C8:C17)</f>
        <v>1657.2000000000003</v>
      </c>
      <c r="D18" s="451">
        <f>SUM(D8:D17)</f>
        <v>16.100000000000001</v>
      </c>
      <c r="E18" s="428">
        <f t="shared" si="0"/>
        <v>9.7151822350953401E-3</v>
      </c>
      <c r="F18" s="450">
        <f>SUM(F8:F17)</f>
        <v>711.8</v>
      </c>
      <c r="G18" s="451">
        <f>SUM(G8:G17)</f>
        <v>2.3000000000000007</v>
      </c>
      <c r="H18" s="428">
        <f>IF(N(G18)&gt;0,+G18/F18,"-")</f>
        <v>3.2312447316661997E-3</v>
      </c>
      <c r="I18" s="450">
        <f>SUM(I8:I17)</f>
        <v>711.8</v>
      </c>
      <c r="J18" s="451">
        <f>SUM(J8:J17)</f>
        <v>2.3000000000000007</v>
      </c>
      <c r="K18" s="428">
        <f>IF(N(J18)&gt;0,+J18/I18,"-")</f>
        <v>3.2312447316661997E-3</v>
      </c>
      <c r="L18" s="450">
        <f>SUM(L8:L17)</f>
        <v>41207.4</v>
      </c>
      <c r="M18" s="451">
        <f>SUM(M8:M17)</f>
        <v>358.8</v>
      </c>
      <c r="N18" s="428">
        <f>IF(N(M18)&gt;0,+M18/L18,"-")</f>
        <v>8.707173954192694E-3</v>
      </c>
      <c r="O18" s="209">
        <f>'mc-suma'!Q30/L18</f>
        <v>2.5268277057033446</v>
      </c>
      <c r="P18" s="213">
        <f>'mc-suma'!Q30/'mc-suma'!$Q$30</f>
        <v>1</v>
      </c>
      <c r="Q18" s="214">
        <f t="shared" ref="Q18" si="7">L18/L$18</f>
        <v>1</v>
      </c>
      <c r="R18" s="311">
        <f>P18/Q18</f>
        <v>1</v>
      </c>
    </row>
    <row r="19" spans="1:18" ht="14.1" customHeight="1" x14ac:dyDescent="0.2">
      <c r="C19" s="366"/>
      <c r="L19" s="366"/>
    </row>
    <row r="20" spans="1:18" ht="13.7" customHeight="1" x14ac:dyDescent="0.2">
      <c r="C20" s="168">
        <v>1</v>
      </c>
      <c r="D20" s="168"/>
      <c r="E20" s="168"/>
      <c r="F20" s="168">
        <f>(F18/C18)</f>
        <v>0.4295196717354573</v>
      </c>
      <c r="G20" s="168"/>
      <c r="H20" s="168"/>
      <c r="I20" s="168">
        <f>(I18/C18)</f>
        <v>0.4295196717354573</v>
      </c>
    </row>
    <row r="21" spans="1:18" ht="13.7" customHeight="1" x14ac:dyDescent="0.2"/>
    <row r="22" spans="1:18" ht="13.7" customHeight="1" x14ac:dyDescent="0.2"/>
    <row r="23" spans="1:18" ht="13.7" customHeight="1" x14ac:dyDescent="0.2"/>
    <row r="24" spans="1:18" ht="13.7" customHeight="1" x14ac:dyDescent="0.2"/>
    <row r="25" spans="1:18" ht="13.7" customHeight="1" x14ac:dyDescent="0.2"/>
    <row r="26" spans="1:18" ht="13.7" customHeight="1" x14ac:dyDescent="0.2"/>
    <row r="27" spans="1:18" ht="13.7" customHeight="1" x14ac:dyDescent="0.2"/>
    <row r="28" spans="1:18" ht="13.7" customHeight="1" x14ac:dyDescent="0.2"/>
    <row r="29" spans="1:18" ht="13.7" customHeight="1" x14ac:dyDescent="0.2"/>
  </sheetData>
  <mergeCells count="18">
    <mergeCell ref="L6:L7"/>
    <mergeCell ref="M6:N6"/>
    <mergeCell ref="P6:P7"/>
    <mergeCell ref="Q6:Q7"/>
    <mergeCell ref="P5:R5"/>
    <mergeCell ref="R6:R7"/>
    <mergeCell ref="B5:B7"/>
    <mergeCell ref="O5:O7"/>
    <mergeCell ref="C5:E5"/>
    <mergeCell ref="F5:H5"/>
    <mergeCell ref="I5:K5"/>
    <mergeCell ref="L5:N5"/>
    <mergeCell ref="C6:C7"/>
    <mergeCell ref="D6:E6"/>
    <mergeCell ref="F6:F7"/>
    <mergeCell ref="G6:H6"/>
    <mergeCell ref="I6:I7"/>
    <mergeCell ref="J6:K6"/>
  </mergeCells>
  <phoneticPr fontId="14" type="noConversion"/>
  <conditionalFormatting sqref="P8:P17">
    <cfRule type="cellIs" dxfId="17" priority="29" stopIfTrue="1" operator="greaterThanOrEqual">
      <formula>+Q8</formula>
    </cfRule>
  </conditionalFormatting>
  <conditionalFormatting sqref="R8:R17">
    <cfRule type="expression" dxfId="16" priority="13">
      <formula>+R8&lt;0.5</formula>
    </cfRule>
    <cfRule type="expression" dxfId="15" priority="14" stopIfTrue="1">
      <formula>+R8&gt;1</formula>
    </cfRule>
  </conditionalFormatting>
  <conditionalFormatting sqref="O8:O17">
    <cfRule type="cellIs" dxfId="14" priority="257" stopIfTrue="1" operator="greaterThanOrEqual">
      <formula>O$18</formula>
    </cfRule>
    <cfRule type="cellIs" dxfId="13" priority="258" stopIfTrue="1" operator="lessThan">
      <formula>O$18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scale="85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6">
    <tabColor rgb="FF99CCFF"/>
  </sheetPr>
  <dimension ref="A2:BQ32"/>
  <sheetViews>
    <sheetView topLeftCell="B2" zoomScaleNormal="100" workbookViewId="0">
      <pane xSplit="1" ySplit="8" topLeftCell="C10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7.28515625" style="252" customWidth="1"/>
    <col min="2" max="2" width="12.7109375" style="252" customWidth="1"/>
    <col min="3" max="16" width="6.85546875" style="252" customWidth="1"/>
    <col min="17" max="17" width="9.7109375" style="252" customWidth="1"/>
    <col min="18" max="24" width="6.85546875" style="252" customWidth="1"/>
    <col min="25" max="25" width="9.140625" style="252"/>
    <col min="26" max="38" width="5.7109375" style="252" customWidth="1"/>
    <col min="39" max="39" width="5.5703125" style="252" customWidth="1"/>
    <col min="40" max="47" width="5.7109375" style="252" customWidth="1"/>
    <col min="48" max="16384" width="9.140625" style="252"/>
  </cols>
  <sheetData>
    <row r="2" spans="1:69" s="1" customFormat="1" x14ac:dyDescent="0.2">
      <c r="A2" s="1">
        <f>km!A2+1</f>
        <v>21</v>
      </c>
      <c r="X2" s="3" t="str">
        <f>(MID("TABELA",1,6))&amp;" "&amp;(A2)</f>
        <v>TABELA 21</v>
      </c>
      <c r="AS2" s="3"/>
      <c r="BQ2" s="3"/>
    </row>
    <row r="3" spans="1:69" s="1" customFormat="1" ht="27.95" customHeight="1" x14ac:dyDescent="0.2">
      <c r="B3" s="410" t="s">
        <v>91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AS3" s="3"/>
      <c r="BQ3" s="3"/>
    </row>
    <row r="4" spans="1:69" ht="27.95" customHeight="1" thickBot="1" x14ac:dyDescent="0.25">
      <c r="B4" s="136" t="s">
        <v>36</v>
      </c>
      <c r="C4" s="136"/>
      <c r="D4" s="6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6"/>
      <c r="P4" s="6"/>
      <c r="Q4" s="6"/>
      <c r="R4" s="136"/>
      <c r="S4" s="136"/>
      <c r="T4" s="136"/>
      <c r="U4" s="136"/>
      <c r="V4" s="136"/>
      <c r="W4" s="136"/>
      <c r="X4" s="136"/>
    </row>
    <row r="5" spans="1:69" ht="15.75" customHeight="1" thickBot="1" x14ac:dyDescent="0.25">
      <c r="B5" s="467" t="s">
        <v>32</v>
      </c>
      <c r="C5" s="180" t="s">
        <v>2</v>
      </c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255"/>
      <c r="Q5" s="462" t="s">
        <v>35</v>
      </c>
      <c r="R5" s="181" t="s">
        <v>27</v>
      </c>
      <c r="S5" s="182"/>
      <c r="T5" s="182"/>
      <c r="U5" s="182"/>
      <c r="V5" s="182"/>
      <c r="W5" s="182"/>
      <c r="X5" s="183"/>
    </row>
    <row r="6" spans="1:69" ht="14.1" customHeight="1" x14ac:dyDescent="0.2">
      <c r="B6" s="468"/>
      <c r="C6" s="26" t="s">
        <v>4</v>
      </c>
      <c r="D6" s="27" t="s">
        <v>4</v>
      </c>
      <c r="E6" s="27" t="s">
        <v>4</v>
      </c>
      <c r="F6" s="28" t="s">
        <v>4</v>
      </c>
      <c r="G6" s="28" t="s">
        <v>4</v>
      </c>
      <c r="H6" s="27" t="s">
        <v>4</v>
      </c>
      <c r="I6" s="27" t="s">
        <v>4</v>
      </c>
      <c r="J6" s="28" t="s">
        <v>4</v>
      </c>
      <c r="K6" s="28" t="s">
        <v>4</v>
      </c>
      <c r="L6" s="27" t="s">
        <v>4</v>
      </c>
      <c r="M6" s="27" t="s">
        <v>4</v>
      </c>
      <c r="N6" s="28" t="s">
        <v>4</v>
      </c>
      <c r="O6" s="28" t="s">
        <v>4</v>
      </c>
      <c r="P6" s="29" t="s">
        <v>4</v>
      </c>
      <c r="Q6" s="463"/>
      <c r="R6" s="30" t="s">
        <v>4</v>
      </c>
      <c r="S6" s="31" t="s">
        <v>4</v>
      </c>
      <c r="T6" s="32" t="s">
        <v>4</v>
      </c>
      <c r="U6" s="31" t="s">
        <v>4</v>
      </c>
      <c r="V6" s="32" t="s">
        <v>4</v>
      </c>
      <c r="W6" s="31" t="s">
        <v>4</v>
      </c>
      <c r="X6" s="33" t="s">
        <v>4</v>
      </c>
    </row>
    <row r="7" spans="1:69" ht="14.1" customHeight="1" x14ac:dyDescent="0.2">
      <c r="B7" s="468"/>
      <c r="C7" s="43">
        <v>2.0099999999999998</v>
      </c>
      <c r="D7" s="44">
        <v>5.01</v>
      </c>
      <c r="E7" s="44">
        <v>6.31</v>
      </c>
      <c r="F7" s="45">
        <v>8.01</v>
      </c>
      <c r="G7" s="46">
        <v>9.31</v>
      </c>
      <c r="H7" s="44">
        <v>11.01</v>
      </c>
      <c r="I7" s="44">
        <v>12.31</v>
      </c>
      <c r="J7" s="46">
        <v>14.01</v>
      </c>
      <c r="K7" s="46">
        <v>15.31</v>
      </c>
      <c r="L7" s="44">
        <v>17.010000000000002</v>
      </c>
      <c r="M7" s="44">
        <v>18.309999999999999</v>
      </c>
      <c r="N7" s="46">
        <v>20.010000000000002</v>
      </c>
      <c r="O7" s="46">
        <v>21.31</v>
      </c>
      <c r="P7" s="47">
        <v>23.01</v>
      </c>
      <c r="Q7" s="463"/>
      <c r="R7" s="48">
        <v>5.01</v>
      </c>
      <c r="S7" s="49">
        <v>8.01</v>
      </c>
      <c r="T7" s="50">
        <v>11.01</v>
      </c>
      <c r="U7" s="49">
        <v>14.01</v>
      </c>
      <c r="V7" s="50">
        <v>17.010000000000002</v>
      </c>
      <c r="W7" s="49">
        <v>20.010000000000002</v>
      </c>
      <c r="X7" s="51">
        <v>23.01</v>
      </c>
    </row>
    <row r="8" spans="1:69" ht="14.1" customHeight="1" x14ac:dyDescent="0.2">
      <c r="B8" s="468"/>
      <c r="C8" s="58" t="s">
        <v>15</v>
      </c>
      <c r="D8" s="59" t="s">
        <v>15</v>
      </c>
      <c r="E8" s="59" t="s">
        <v>15</v>
      </c>
      <c r="F8" s="60" t="s">
        <v>15</v>
      </c>
      <c r="G8" s="60" t="s">
        <v>15</v>
      </c>
      <c r="H8" s="59" t="s">
        <v>15</v>
      </c>
      <c r="I8" s="59" t="s">
        <v>15</v>
      </c>
      <c r="J8" s="60" t="s">
        <v>15</v>
      </c>
      <c r="K8" s="60" t="s">
        <v>15</v>
      </c>
      <c r="L8" s="59" t="s">
        <v>15</v>
      </c>
      <c r="M8" s="59" t="s">
        <v>15</v>
      </c>
      <c r="N8" s="60" t="s">
        <v>15</v>
      </c>
      <c r="O8" s="60" t="s">
        <v>15</v>
      </c>
      <c r="P8" s="61" t="s">
        <v>15</v>
      </c>
      <c r="Q8" s="463"/>
      <c r="R8" s="63" t="s">
        <v>15</v>
      </c>
      <c r="S8" s="64" t="s">
        <v>15</v>
      </c>
      <c r="T8" s="65" t="s">
        <v>15</v>
      </c>
      <c r="U8" s="64" t="s">
        <v>15</v>
      </c>
      <c r="V8" s="65" t="s">
        <v>15</v>
      </c>
      <c r="W8" s="64" t="s">
        <v>15</v>
      </c>
      <c r="X8" s="66" t="s">
        <v>15</v>
      </c>
    </row>
    <row r="9" spans="1:69" ht="14.1" customHeight="1" thickBot="1" x14ac:dyDescent="0.25">
      <c r="B9" s="469"/>
      <c r="C9" s="70">
        <v>5</v>
      </c>
      <c r="D9" s="71">
        <v>6.3</v>
      </c>
      <c r="E9" s="71">
        <v>8</v>
      </c>
      <c r="F9" s="72">
        <v>9.3000000000000007</v>
      </c>
      <c r="G9" s="73">
        <v>11</v>
      </c>
      <c r="H9" s="71">
        <v>12.3</v>
      </c>
      <c r="I9" s="71">
        <v>14</v>
      </c>
      <c r="J9" s="73">
        <v>15.3</v>
      </c>
      <c r="K9" s="73">
        <v>17</v>
      </c>
      <c r="L9" s="71">
        <v>18.3</v>
      </c>
      <c r="M9" s="71">
        <v>20</v>
      </c>
      <c r="N9" s="73">
        <v>21.3</v>
      </c>
      <c r="O9" s="73">
        <v>23</v>
      </c>
      <c r="P9" s="74">
        <v>2</v>
      </c>
      <c r="Q9" s="464"/>
      <c r="R9" s="75">
        <v>8</v>
      </c>
      <c r="S9" s="76">
        <v>11</v>
      </c>
      <c r="T9" s="77">
        <v>14</v>
      </c>
      <c r="U9" s="76">
        <v>17</v>
      </c>
      <c r="V9" s="77">
        <v>20</v>
      </c>
      <c r="W9" s="76">
        <v>23</v>
      </c>
      <c r="X9" s="78">
        <v>5</v>
      </c>
    </row>
    <row r="10" spans="1:69" ht="14.1" customHeight="1" x14ac:dyDescent="0.2">
      <c r="B10" s="257">
        <v>1</v>
      </c>
      <c r="C10" s="321" t="str">
        <f>IF(SUM('1-P'!AV9:AV25)&gt;0,'P-suma'!C10/(SUM('1-P'!AV9:AV25)),"-")</f>
        <v>-</v>
      </c>
      <c r="D10" s="322">
        <f>IF(SUM('1-P'!AW9:AW25)&gt;0,'P-suma'!D10/(SUM('1-P'!AW9:AW25)),"-")</f>
        <v>2.1610169491525424</v>
      </c>
      <c r="E10" s="322">
        <f>IF(SUM('1-P'!AX9:AX25)&gt;0,'P-suma'!E10/(SUM('1-P'!AX9:AX25)),"-")</f>
        <v>3.3846153846153846</v>
      </c>
      <c r="F10" s="323">
        <f>IF(SUM('1-P'!AY9:AY25)&gt;0,'P-suma'!F10/(SUM('1-P'!AY9:AY25)),"-")</f>
        <v>3.5570469798657722</v>
      </c>
      <c r="G10" s="323">
        <f>IF(SUM('1-P'!AZ9:AZ25)&gt;0,'P-suma'!G10/(SUM('1-P'!AZ9:AZ25)),"-")</f>
        <v>4.4047619047619042</v>
      </c>
      <c r="H10" s="322" t="str">
        <f>IF(SUM('1-P'!BA9:BA25)&gt;0,'P-suma'!H10/(SUM('1-P'!BA9:BA25)),"-")</f>
        <v>-</v>
      </c>
      <c r="I10" s="322">
        <f>IF(SUM('1-P'!BB9:BB25)&gt;0,'P-suma'!I10/(SUM('1-P'!BB9:BB25)),"-")</f>
        <v>1.8253968253968254</v>
      </c>
      <c r="J10" s="323">
        <f>IF(SUM('1-P'!BC9:BC25)&gt;0,'P-suma'!J10/(SUM('1-P'!BC9:BC25)),"-")</f>
        <v>3.214285714285714</v>
      </c>
      <c r="K10" s="323">
        <f>IF(SUM('1-P'!BD9:BD25)&gt;0,'P-suma'!K10/(SUM('1-P'!BD9:BD25)),"-")</f>
        <v>1.8224299065420562</v>
      </c>
      <c r="L10" s="322">
        <f>IF(SUM('1-P'!BE9:BE25)&gt;0,'P-suma'!L10/(SUM('1-P'!BE9:BE25)),"-")</f>
        <v>2.2270742358078599</v>
      </c>
      <c r="M10" s="322">
        <f>IF(SUM('1-P'!BF9:BF25)&gt;0,'P-suma'!M10/(SUM('1-P'!BF9:BF25)),"-")</f>
        <v>0.68965517241379315</v>
      </c>
      <c r="N10" s="323" t="str">
        <f>IF(SUM('1-P'!BG9:BG25)&gt;0,'P-suma'!N10/(SUM('1-P'!BG9:BG25)),"-")</f>
        <v>-</v>
      </c>
      <c r="O10" s="323" t="str">
        <f>IF(SUM('1-P'!BH9:BH25)&gt;0,'P-suma'!O10/(SUM('1-P'!BH9:BH25)),"-")</f>
        <v>-</v>
      </c>
      <c r="P10" s="324" t="str">
        <f>IF(SUM('1-P'!BI9:BI25)&gt;0,'P-suma'!P10/(SUM('1-P'!BI9:BI25)),"-")</f>
        <v>-</v>
      </c>
      <c r="Q10" s="200">
        <f>'1-P'!U26</f>
        <v>2.5284738041002273</v>
      </c>
      <c r="R10" s="201">
        <f>IF(SUM('1-P'!BK9:BK25)&gt;0,'P-suma'!R10/(SUM('1-P'!BK9:BK25)),"-")</f>
        <v>2.7146171693735499</v>
      </c>
      <c r="S10" s="204">
        <f>IF(SUM('1-P'!BL9:BL25)&gt;0,'P-suma'!S10/(SUM('1-P'!BL9:BL25)),"-")</f>
        <v>4.0063091482649842</v>
      </c>
      <c r="T10" s="202">
        <f>IF(SUM('1-P'!BM9:BM25)&gt;0,'P-suma'!T10/(SUM('1-P'!BM9:BM25)),"-")</f>
        <v>1.8253968253968254</v>
      </c>
      <c r="U10" s="204">
        <f>IF(SUM('1-P'!BN9:BN25)&gt;0,'P-suma'!U10/(SUM('1-P'!BN9:BN25)),"-")</f>
        <v>2.4345549738219892</v>
      </c>
      <c r="V10" s="202">
        <f>IF(SUM('1-P'!BO9:BO25)&gt;0,'P-suma'!V10/(SUM('1-P'!BO9:BO25)),"-")</f>
        <v>1.6310160427807485</v>
      </c>
      <c r="W10" s="204" t="str">
        <f>IF(SUM('1-P'!BP9:BP25)&gt;0,'P-suma'!W10/(SUM('1-P'!BP9:BP25)),"-")</f>
        <v>-</v>
      </c>
      <c r="X10" s="203" t="str">
        <f>IF(SUM('1-P'!BQ9:BQ25)&gt;0,'P-suma'!X10/(SUM('1-P'!BQ9:BQ25)),"-")</f>
        <v>-</v>
      </c>
      <c r="Z10" s="401" t="str">
        <f>IF(SUM('1-P'!AV$9:AV25)&gt;0,SUM('1-P'!AV$9:AV25),"-")</f>
        <v>-</v>
      </c>
      <c r="AA10" s="401">
        <f>IF(SUM('1-P'!AW$9:AW25)&gt;0,SUM('1-P'!AW$9:AW25),"-")</f>
        <v>23.599999999999998</v>
      </c>
      <c r="AB10" s="401">
        <f>IF(SUM('1-P'!AX$9:AX25)&gt;0,SUM('1-P'!AX$9:AX25),"-")</f>
        <v>19.5</v>
      </c>
      <c r="AC10" s="401">
        <f>IF(SUM('1-P'!AY$9:AY25)&gt;0,SUM('1-P'!AY$9:AY25),"-")</f>
        <v>14.899999999999999</v>
      </c>
      <c r="AD10" s="401">
        <f>IF(SUM('1-P'!AZ$9:AZ25)&gt;0,SUM('1-P'!AZ$9:AZ25),"-")</f>
        <v>16.8</v>
      </c>
      <c r="AE10" s="401" t="str">
        <f>IF(SUM('1-P'!BA$9:BA25)&gt;0,SUM('1-P'!BA$9:BA25),"-")</f>
        <v>-</v>
      </c>
      <c r="AF10" s="401">
        <f>IF(SUM('1-P'!BB$9:BB25)&gt;0,SUM('1-P'!BB$9:BB25),"-")</f>
        <v>25.2</v>
      </c>
      <c r="AG10" s="401">
        <f>IF(SUM('1-P'!BC$9:BC25)&gt;0,SUM('1-P'!BC$9:BC25),"-")</f>
        <v>16.8</v>
      </c>
      <c r="AH10" s="401">
        <f>IF(SUM('1-P'!BD$9:BD25)&gt;0,SUM('1-P'!BD$9:BD25),"-")</f>
        <v>21.4</v>
      </c>
      <c r="AI10" s="401">
        <f>IF(SUM('1-P'!BE$9:BE25)&gt;0,SUM('1-P'!BE$9:BE25),"-")</f>
        <v>22.900000000000002</v>
      </c>
      <c r="AJ10" s="401">
        <f>IF(SUM('1-P'!BF$9:BF25)&gt;0,SUM('1-P'!BF$9:BF25),"-")</f>
        <v>14.5</v>
      </c>
      <c r="AK10" s="401" t="str">
        <f>IF(SUM('1-P'!BG$9:BG25)&gt;0,SUM('1-P'!BG$9:BG25),"-")</f>
        <v>-</v>
      </c>
      <c r="AL10" s="401" t="str">
        <f>IF(SUM('1-P'!BH$9:BH25)&gt;0,SUM('1-P'!BH$9:BH25),"-")</f>
        <v>-</v>
      </c>
      <c r="AM10" s="401" t="str">
        <f>IF(SUM('1-P'!BI$9:BI25)&gt;0,SUM('1-P'!BI$9:BI25),"-")</f>
        <v>-</v>
      </c>
      <c r="AO10" s="207">
        <f>IF(SUM('1-P'!BK$9:BK25)&gt;0,SUM('1-P'!BK$9:BK25),"-")</f>
        <v>43.1</v>
      </c>
      <c r="AP10" s="207">
        <f>IF(SUM('1-P'!BL$9:BL25)&gt;0,SUM('1-P'!BL$9:BL25),"-")</f>
        <v>31.7</v>
      </c>
      <c r="AQ10" s="207">
        <f>IF(SUM('1-P'!BM$9:BM25)&gt;0,SUM('1-P'!BM$9:BM25),"-")</f>
        <v>25.2</v>
      </c>
      <c r="AR10" s="207">
        <f>IF(SUM('1-P'!BN$9:BN25)&gt;0,SUM('1-P'!BN$9:BN25),"-")</f>
        <v>38.200000000000003</v>
      </c>
      <c r="AS10" s="207">
        <f>IF(SUM('1-P'!BO$9:BO25)&gt;0,SUM('1-P'!BO$9:BO25),"-")</f>
        <v>37.400000000000006</v>
      </c>
      <c r="AT10" s="207" t="str">
        <f>IF(SUM('1-P'!BP$9:BP25)&gt;0,SUM('1-P'!BP$9:BP25),"-")</f>
        <v>-</v>
      </c>
      <c r="AU10" s="207" t="str">
        <f>IF(SUM('1-P'!BQ$9:BQ25)&gt;0,SUM('1-P'!BQ$9:BQ25),"-")</f>
        <v>-</v>
      </c>
    </row>
    <row r="11" spans="1:69" ht="14.1" customHeight="1" x14ac:dyDescent="0.2">
      <c r="B11" s="256" t="s">
        <v>153</v>
      </c>
      <c r="C11" s="321" t="str">
        <f>IF(SUM('1D-P'!AV9:AV17)&gt;0,'P-suma'!C12/(SUM('1D-P'!AV9:AV17)),"-")</f>
        <v>-</v>
      </c>
      <c r="D11" s="322">
        <f>IF(SUM('1D-P'!AW9:AW17)&gt;0,'P-suma'!D12/(SUM('1D-P'!AW9:AW17)),"-")</f>
        <v>1.3197969543147208</v>
      </c>
      <c r="E11" s="322">
        <f>IF(SUM('1D-P'!AX9:AX17)&gt;0,'P-suma'!E12/(SUM('1D-P'!AX9:AX17)),"-")</f>
        <v>1.9455252918287935</v>
      </c>
      <c r="F11" s="323">
        <f>IF(SUM('1D-P'!AY9:AY17)&gt;0,'P-suma'!F12/(SUM('1D-P'!AY9:AY17)),"-")</f>
        <v>2.3300970873786406</v>
      </c>
      <c r="G11" s="323" t="str">
        <f>IF(SUM('1D-P'!AZ9:AZ17)&gt;0,'P-suma'!G12/(SUM('1D-P'!AZ9:AZ17)),"-")</f>
        <v>-</v>
      </c>
      <c r="H11" s="322">
        <f>IF(SUM('1D-P'!BA9:BA17)&gt;0,'P-suma'!H12/(SUM('1D-P'!BA9:BA17)),"-")</f>
        <v>2.4615384615384617</v>
      </c>
      <c r="I11" s="322">
        <f>IF(SUM('1D-P'!BB9:BB17)&gt;0,'P-suma'!I12/(SUM('1D-P'!BB9:BB17)),"-")</f>
        <v>2.6153846153846154</v>
      </c>
      <c r="J11" s="323">
        <f>IF(SUM('1D-P'!BC9:BC17)&gt;0,'P-suma'!J12/(SUM('1D-P'!BC9:BC17)),"-")</f>
        <v>4.1534391534391535</v>
      </c>
      <c r="K11" s="323">
        <f>IF(SUM('1D-P'!BD9:BD17)&gt;0,'P-suma'!K12/(SUM('1D-P'!BD9:BD17)),"-")</f>
        <v>0.47120418848167533</v>
      </c>
      <c r="L11" s="322" t="str">
        <f>IF(SUM('1D-P'!BE9:BE17)&gt;0,'P-suma'!L12/(SUM('1D-P'!BE9:BE17)),"-")</f>
        <v>-</v>
      </c>
      <c r="M11" s="322" t="str">
        <f>IF(SUM('1D-P'!BF9:BF17)&gt;0,'P-suma'!M12/(SUM('1D-P'!BF9:BF17)),"-")</f>
        <v>-</v>
      </c>
      <c r="N11" s="323" t="str">
        <f>IF(SUM('1D-P'!BG9:BG17)&gt;0,'P-suma'!N12/(SUM('1D-P'!BG9:BG17)),"-")</f>
        <v>-</v>
      </c>
      <c r="O11" s="323" t="str">
        <f>IF(SUM('1D-P'!BH9:BH17)&gt;0,'P-suma'!O12/(SUM('1D-P'!BH9:BH17)),"-")</f>
        <v>-</v>
      </c>
      <c r="P11" s="324" t="str">
        <f>IF(SUM('1D-P'!BI9:BI17)&gt;0,'P-suma'!P12/(SUM('1D-P'!BI9:BI17)),"-")</f>
        <v>-</v>
      </c>
      <c r="Q11" s="200">
        <f>'1D-P'!U18</f>
        <v>2.387640449438202</v>
      </c>
      <c r="R11" s="201">
        <f>IF(SUM('1D-P'!BK9:BK17)&gt;0,'P-suma'!R12/(SUM('1D-P'!BK9:BK17)),"-")</f>
        <v>1.6740088105726874</v>
      </c>
      <c r="S11" s="204">
        <f>IF(SUM('1D-P'!BL9:BL17)&gt;0,'P-suma'!S12/(SUM('1D-P'!BL9:BL17)),"-")</f>
        <v>2.3300970873786406</v>
      </c>
      <c r="T11" s="202">
        <f>IF(SUM('1D-P'!BM9:BM17)&gt;0,'P-suma'!T12/(SUM('1D-P'!BM9:BM17)),"-")</f>
        <v>2.5641025641025643</v>
      </c>
      <c r="U11" s="204">
        <f>IF(SUM('1D-P'!BN9:BN17)&gt;0,'P-suma'!U12/(SUM('1D-P'!BN9:BN17)),"-")</f>
        <v>2.9173989455184537</v>
      </c>
      <c r="V11" s="202" t="str">
        <f>IF(SUM('1D-P'!BO9:BO17)&gt;0,'P-suma'!V12/(SUM('1D-P'!BO9:BO17)),"-")</f>
        <v>-</v>
      </c>
      <c r="W11" s="204" t="str">
        <f>IF(SUM('1D-P'!BP9:BP17)&gt;0,'P-suma'!W12/(SUM('1D-P'!BP9:BP17)),"-")</f>
        <v>-</v>
      </c>
      <c r="X11" s="203" t="str">
        <f>IF(SUM('1D-P'!BQ9:BQ17)&gt;0,'P-suma'!X12/(SUM('1D-P'!BQ9:BQ17)),"-")</f>
        <v>-</v>
      </c>
      <c r="Z11" s="401" t="str">
        <f>IF(SUM('1D-P'!AV$9:AV17)&gt;0,SUM('1D-P'!AV$9:AV17),"-")</f>
        <v>-</v>
      </c>
      <c r="AA11" s="401">
        <f>IF(SUM('1D-P'!AW$9:AW17)&gt;0,SUM('1D-P'!AW$9:AW17),"-")</f>
        <v>19.7</v>
      </c>
      <c r="AB11" s="401">
        <f>IF(SUM('1D-P'!AX$9:AX17)&gt;0,SUM('1D-P'!AX$9:AX17),"-")</f>
        <v>25.700000000000003</v>
      </c>
      <c r="AC11" s="401">
        <f>IF(SUM('1D-P'!AY$9:AY17)&gt;0,SUM('1D-P'!AY$9:AY17),"-")</f>
        <v>20.6</v>
      </c>
      <c r="AD11" s="401" t="str">
        <f>IF(SUM('1D-P'!AZ$9:AZ17)&gt;0,SUM('1D-P'!AZ$9:AZ17),"-")</f>
        <v>-</v>
      </c>
      <c r="AE11" s="401">
        <f>IF(SUM('1D-P'!BA$9:BA17)&gt;0,SUM('1D-P'!BA$9:BA17),"-")</f>
        <v>6.5</v>
      </c>
      <c r="AF11" s="401">
        <f>IF(SUM('1D-P'!BB$9:BB17)&gt;0,SUM('1D-P'!BB$9:BB17),"-")</f>
        <v>13</v>
      </c>
      <c r="AG11" s="401">
        <f>IF(SUM('1D-P'!BC$9:BC17)&gt;0,SUM('1D-P'!BC$9:BC17),"-")</f>
        <v>37.799999999999997</v>
      </c>
      <c r="AH11" s="401">
        <f>IF(SUM('1D-P'!BD$9:BD17)&gt;0,SUM('1D-P'!BD$9:BD17),"-")</f>
        <v>19.100000000000001</v>
      </c>
      <c r="AI11" s="401" t="str">
        <f>IF(SUM('1D-P'!BE$9:BE17)&gt;0,SUM('1D-P'!BE$9:BE17),"-")</f>
        <v>-</v>
      </c>
      <c r="AJ11" s="401" t="str">
        <f>IF(SUM('1D-P'!BF$9:BF17)&gt;0,SUM('1D-P'!BF$9:BF17),"-")</f>
        <v>-</v>
      </c>
      <c r="AK11" s="401" t="str">
        <f>IF(SUM('1D-P'!BG$9:BG17)&gt;0,SUM('1D-P'!BG$9:BG17),"-")</f>
        <v>-</v>
      </c>
      <c r="AL11" s="401" t="str">
        <f>IF(SUM('1D-P'!BH$9:BH17)&gt;0,SUM('1D-P'!BH$9:BH17),"-")</f>
        <v>-</v>
      </c>
      <c r="AM11" s="401" t="str">
        <f>IF(SUM('1D-P'!BI$9:BI17)&gt;0,SUM('1D-P'!BI$9:BI17),"-")</f>
        <v>-</v>
      </c>
      <c r="AO11" s="207">
        <f>IF(SUM('1D-P'!BK$9:BK17)&gt;0,SUM('1D-P'!BK$9:BK17),"-")</f>
        <v>45.4</v>
      </c>
      <c r="AP11" s="207">
        <f>IF(SUM('1D-P'!BL$9:BL17)&gt;0,SUM('1D-P'!BL$9:BL17),"-")</f>
        <v>20.6</v>
      </c>
      <c r="AQ11" s="207">
        <f>IF(SUM('1D-P'!BM$9:BM17)&gt;0,SUM('1D-P'!BM$9:BM17),"-")</f>
        <v>19.5</v>
      </c>
      <c r="AR11" s="207">
        <f>IF(SUM('1D-P'!BN$9:BN17)&gt;0,SUM('1D-P'!BN$9:BN17),"-")</f>
        <v>56.9</v>
      </c>
      <c r="AS11" s="207" t="str">
        <f>IF(SUM('1D-P'!BO$9:BO17)&gt;0,SUM('1D-P'!BO$9:BO17),"-")</f>
        <v>-</v>
      </c>
      <c r="AT11" s="207" t="str">
        <f>IF(SUM('1D-P'!BP$9:BP17)&gt;0,SUM('1D-P'!BP$9:BP17),"-")</f>
        <v>-</v>
      </c>
      <c r="AU11" s="207" t="str">
        <f>IF(SUM('1D-P'!BQ$9:BQ17)&gt;0,SUM('1D-P'!BQ$9:BQ17),"-")</f>
        <v>-</v>
      </c>
    </row>
    <row r="12" spans="1:69" ht="14.1" customHeight="1" x14ac:dyDescent="0.2">
      <c r="B12" s="404">
        <v>2</v>
      </c>
      <c r="C12" s="321" t="str">
        <f>IF(SUM('2-P'!AV9:AV30)&gt;0,'P-suma'!C14/(SUM('2-P'!AV9:AV30)),"-")</f>
        <v>-</v>
      </c>
      <c r="D12" s="322">
        <f>IF(SUM('2-P'!AW9:AW30)&gt;0,'P-suma'!D14/(SUM('2-P'!AW9:AW30)),"-")</f>
        <v>1.3138686131386863</v>
      </c>
      <c r="E12" s="322">
        <f>IF(SUM('2-P'!AX9:AX30)&gt;0,'P-suma'!E14/(SUM('2-P'!AX9:AX30)),"-")</f>
        <v>2.8229665071770333</v>
      </c>
      <c r="F12" s="323">
        <f>IF(SUM('2-P'!AY9:AY30)&gt;0,'P-suma'!F14/(SUM('2-P'!AY9:AY30)),"-")</f>
        <v>4.166666666666667</v>
      </c>
      <c r="G12" s="323">
        <f>IF(SUM('2-P'!AZ9:AZ30)&gt;0,'P-suma'!G14/(SUM('2-P'!AZ9:AZ30)),"-")</f>
        <v>7.4233128834355844</v>
      </c>
      <c r="H12" s="322">
        <f>IF(SUM('2-P'!BA9:BA30)&gt;0,'P-suma'!H14/(SUM('2-P'!BA9:BA30)),"-")</f>
        <v>10.394736842105264</v>
      </c>
      <c r="I12" s="322">
        <f>IF(SUM('2-P'!BB9:BB30)&gt;0,'P-suma'!I14/(SUM('2-P'!BB9:BB30)),"-")</f>
        <v>5.4314720812182742</v>
      </c>
      <c r="J12" s="323">
        <f>IF(SUM('2-P'!BC9:BC30)&gt;0,'P-suma'!J14/(SUM('2-P'!BC9:BC30)),"-")</f>
        <v>2.5342465753424657</v>
      </c>
      <c r="K12" s="323">
        <f>IF(SUM('2-P'!BD9:BD30)&gt;0,'P-suma'!K14/(SUM('2-P'!BD9:BD30)),"-")</f>
        <v>4.0094339622641515</v>
      </c>
      <c r="L12" s="322">
        <f>IF(SUM('2-P'!BE9:BE30)&gt;0,'P-suma'!L14/(SUM('2-P'!BE9:BE30)),"-")</f>
        <v>1.9796954314720814</v>
      </c>
      <c r="M12" s="322">
        <f>IF(SUM('2-P'!BF9:BF30)&gt;0,'P-suma'!M14/(SUM('2-P'!BF9:BF30)),"-")</f>
        <v>1.5428571428571429</v>
      </c>
      <c r="N12" s="323">
        <f>IF(SUM('2-P'!BG9:BG30)&gt;0,'P-suma'!N14/(SUM('2-P'!BG9:BG30)),"-")</f>
        <v>1.3125</v>
      </c>
      <c r="O12" s="323">
        <f>IF(SUM('2-P'!BH9:BH30)&gt;0,'P-suma'!O14/(SUM('2-P'!BH9:BH30)),"-")</f>
        <v>0.75862068965517238</v>
      </c>
      <c r="P12" s="324" t="str">
        <f>IF(SUM('2-P'!BI9:BI30)&gt;0,'P-suma'!P14/(SUM('2-P'!BI9:BI30)),"-")</f>
        <v>-</v>
      </c>
      <c r="Q12" s="200">
        <f>'2-P'!U31</f>
        <v>3.3502538071065997</v>
      </c>
      <c r="R12" s="201">
        <f>IF(SUM('2-P'!BK9:BK30)&gt;0,'P-suma'!R14/(SUM('2-P'!BK9:BK30)),"-")</f>
        <v>2.2254335260115607</v>
      </c>
      <c r="S12" s="204">
        <f>IF(SUM('2-P'!BL9:BL30)&gt;0,'P-suma'!S14/(SUM('2-P'!BL9:BL30)),"-")</f>
        <v>5.6130790190735702</v>
      </c>
      <c r="T12" s="202">
        <f>IF(SUM('2-P'!BM9:BM30)&gt;0,'P-suma'!T14/(SUM('2-P'!BM9:BM30)),"-")</f>
        <v>6.8131868131868139</v>
      </c>
      <c r="U12" s="204">
        <f>IF(SUM('2-P'!BN9:BN30)&gt;0,'P-suma'!U14/(SUM('2-P'!BN9:BN30)),"-")</f>
        <v>3.1547619047619051</v>
      </c>
      <c r="V12" s="202">
        <f>IF(SUM('2-P'!BO9:BO30)&gt;0,'P-suma'!V14/(SUM('2-P'!BO9:BO30)),"-")</f>
        <v>1.774193548387097</v>
      </c>
      <c r="W12" s="204">
        <f>IF(SUM('2-P'!BP9:BP30)&gt;0,'P-suma'!W14/(SUM('2-P'!BP9:BP30)),"-")</f>
        <v>1.0491803278688525</v>
      </c>
      <c r="X12" s="203" t="str">
        <f>IF(SUM('2-P'!BQ9:BQ30)&gt;0,'P-suma'!X14/(SUM('2-P'!BQ9:BQ30)),"-")</f>
        <v>-</v>
      </c>
      <c r="Z12" s="401" t="str">
        <f>IF(SUM('2-P'!AV9:AV30)&gt;0,SUM('2-P'!AV9:AV30),"-")</f>
        <v>-</v>
      </c>
      <c r="AA12" s="401">
        <f>IF(SUM('2-P'!AW9:AW30)&gt;0,SUM('2-P'!AW9:AW30),"-")</f>
        <v>13.7</v>
      </c>
      <c r="AB12" s="401">
        <f>IF(SUM('2-P'!AX9:AX30)&gt;0,SUM('2-P'!AX9:AX30),"-")</f>
        <v>20.900000000000002</v>
      </c>
      <c r="AC12" s="401">
        <f>IF(SUM('2-P'!AY9:AY30)&gt;0,SUM('2-P'!AY9:AY30),"-")</f>
        <v>20.399999999999999</v>
      </c>
      <c r="AD12" s="401">
        <f>IF(SUM('2-P'!AZ9:AZ30)&gt;0,SUM('2-P'!AZ9:AZ30),"-")</f>
        <v>16.299999999999997</v>
      </c>
      <c r="AE12" s="401">
        <f>IF(SUM('2-P'!BA9:BA30)&gt;0,SUM('2-P'!BA9:BA30),"-")</f>
        <v>7.6</v>
      </c>
      <c r="AF12" s="401">
        <f>IF(SUM('2-P'!BB9:BB30)&gt;0,SUM('2-P'!BB9:BB30),"-")</f>
        <v>19.7</v>
      </c>
      <c r="AG12" s="401">
        <f>IF(SUM('2-P'!BC9:BC30)&gt;0,SUM('2-P'!BC9:BC30),"-")</f>
        <v>29.2</v>
      </c>
      <c r="AH12" s="401">
        <f>IF(SUM('2-P'!BD9:BD30)&gt;0,SUM('2-P'!BD9:BD30),"-")</f>
        <v>21.2</v>
      </c>
      <c r="AI12" s="401">
        <f>IF(SUM('2-P'!BE9:BE30)&gt;0,SUM('2-P'!BE9:BE30),"-")</f>
        <v>19.7</v>
      </c>
      <c r="AJ12" s="401">
        <f>IF(SUM('2-P'!BF9:BF30)&gt;0,SUM('2-P'!BF9:BF30),"-")</f>
        <v>17.5</v>
      </c>
      <c r="AK12" s="401">
        <f>IF(SUM('2-P'!BG9:BG30)&gt;0,SUM('2-P'!BG9:BG30),"-")</f>
        <v>16</v>
      </c>
      <c r="AL12" s="401">
        <f>IF(SUM('2-P'!BH9:BH30)&gt;0,SUM('2-P'!BH9:BH30),"-")</f>
        <v>14.5</v>
      </c>
      <c r="AM12" s="401" t="str">
        <f>IF(SUM('2-P'!BI9:BI30)&gt;0,SUM('2-P'!BI9:BI30),"-")</f>
        <v>-</v>
      </c>
      <c r="AO12" s="207">
        <f>IF(SUM('2-P'!BK9:BK30)&gt;0,SUM('2-P'!BK9:BK30),"-")</f>
        <v>34.6</v>
      </c>
      <c r="AP12" s="207">
        <f>IF(SUM('2-P'!BL9:BL30)&gt;0,SUM('2-P'!BL9:BL30),"-")</f>
        <v>36.699999999999996</v>
      </c>
      <c r="AQ12" s="207">
        <f>IF(SUM('2-P'!BM9:BM30)&gt;0,SUM('2-P'!BM9:BM30),"-")</f>
        <v>27.299999999999997</v>
      </c>
      <c r="AR12" s="207">
        <f>IF(SUM('2-P'!BN9:BN30)&gt;0,SUM('2-P'!BN9:BN30),"-")</f>
        <v>50.399999999999991</v>
      </c>
      <c r="AS12" s="207">
        <f>IF(SUM('2-P'!BO9:BO30)&gt;0,SUM('2-P'!BO9:BO30),"-")</f>
        <v>37.199999999999996</v>
      </c>
      <c r="AT12" s="207">
        <f>IF(SUM('2-P'!BP9:BP30)&gt;0,SUM('2-P'!BP9:BP30),"-")</f>
        <v>30.5</v>
      </c>
      <c r="AU12" s="207" t="str">
        <f>IF(SUM('2-P'!BQ9:BQ30)&gt;0,SUM('2-P'!BQ9:BQ30),"-")</f>
        <v>-</v>
      </c>
    </row>
    <row r="13" spans="1:69" ht="14.1" customHeight="1" x14ac:dyDescent="0.2">
      <c r="B13" s="256">
        <v>3</v>
      </c>
      <c r="C13" s="321">
        <f>IF(SUM('3-P'!AV9:AV18)&gt;0,'P-suma'!C16/(SUM('3-P'!AV9:AV18)),"-")</f>
        <v>0.99009900990099009</v>
      </c>
      <c r="D13" s="322">
        <f>IF(SUM('3-P'!AW9:AW18)&gt;0,'P-suma'!D16/(SUM('3-P'!AW9:AW18)),"-")</f>
        <v>1.25</v>
      </c>
      <c r="E13" s="322">
        <f>IF(SUM('3-P'!AX9:AX18)&gt;0,'P-suma'!E16/(SUM('3-P'!AX9:AX18)),"-")</f>
        <v>3.2704402515723272</v>
      </c>
      <c r="F13" s="323">
        <f>IF(SUM('3-P'!AY9:AY18)&gt;0,'P-suma'!F16/(SUM('3-P'!AY9:AY18)),"-")</f>
        <v>3.7106918238993716</v>
      </c>
      <c r="G13" s="323">
        <f>IF(SUM('3-P'!AZ9:AZ18)&gt;0,'P-suma'!G16/(SUM('3-P'!AZ9:AZ18)),"-")</f>
        <v>2.8688524590163937</v>
      </c>
      <c r="H13" s="322">
        <f>IF(SUM('3-P'!BA9:BA18)&gt;0,'P-suma'!H16/(SUM('3-P'!BA9:BA18)),"-")</f>
        <v>2.8651685393258433</v>
      </c>
      <c r="I13" s="322">
        <f>IF(SUM('3-P'!BB9:BB18)&gt;0,'P-suma'!I16/(SUM('3-P'!BB9:BB18)),"-")</f>
        <v>1.9402985074626866</v>
      </c>
      <c r="J13" s="323">
        <f>IF(SUM('3-P'!BC9:BC18)&gt;0,'P-suma'!J16/(SUM('3-P'!BC9:BC18)),"-")</f>
        <v>3.1491712707182318</v>
      </c>
      <c r="K13" s="323">
        <f>IF(SUM('3-P'!BD9:BD18)&gt;0,'P-suma'!K16/(SUM('3-P'!BD9:BD18)),"-")</f>
        <v>1.5267175572519083</v>
      </c>
      <c r="L13" s="322">
        <f>IF(SUM('3-P'!BE9:BE18)&gt;0,'P-suma'!L16/(SUM('3-P'!BE9:BE18)),"-")</f>
        <v>0.97014925373134331</v>
      </c>
      <c r="M13" s="322">
        <f>IF(SUM('3-P'!BF9:BF18)&gt;0,'P-suma'!M16/(SUM('3-P'!BF9:BF18)),"-")</f>
        <v>0.89430894308943087</v>
      </c>
      <c r="N13" s="323" t="str">
        <f>IF(SUM('3-P'!BG9:BG18)&gt;0,'P-suma'!N16/(SUM('3-P'!BG9:BG18)),"-")</f>
        <v>-</v>
      </c>
      <c r="O13" s="323" t="str">
        <f>IF(SUM('3-P'!BH9:BH18)&gt;0,'P-suma'!O16/(SUM('3-P'!BH9:BH18)),"-")</f>
        <v>-</v>
      </c>
      <c r="P13" s="324" t="str">
        <f>IF(SUM('3-P'!BI9:BI18)&gt;0,'P-suma'!P16/(SUM('3-P'!BI9:BI18)),"-")</f>
        <v>-</v>
      </c>
      <c r="Q13" s="200">
        <f>'3-P'!U19</f>
        <v>2.1099116781157998</v>
      </c>
      <c r="R13" s="201">
        <f>IF(SUM('3-P'!BK9:BK18)&gt;0,'P-suma'!R16/(SUM('3-P'!BK9:BK18)),"-")</f>
        <v>2.0551378446115289</v>
      </c>
      <c r="S13" s="204">
        <f>IF(SUM('3-P'!BL9:BL18)&gt;0,'P-suma'!S16/(SUM('3-P'!BL9:BL18)),"-")</f>
        <v>3.2009925558312657</v>
      </c>
      <c r="T13" s="202">
        <f>IF(SUM('3-P'!BM9:BM18)&gt;0,'P-suma'!T16/(SUM('3-P'!BM9:BM18)),"-")</f>
        <v>2.4679487179487176</v>
      </c>
      <c r="U13" s="204">
        <f>IF(SUM('3-P'!BN9:BN18)&gt;0,'P-suma'!U16/(SUM('3-P'!BN9:BN18)),"-")</f>
        <v>2.1896162528216707</v>
      </c>
      <c r="V13" s="202">
        <f>IF(SUM('3-P'!BO9:BO18)&gt;0,'P-suma'!V16/(SUM('3-P'!BO9:BO18)),"-")</f>
        <v>0.92105263157894735</v>
      </c>
      <c r="W13" s="204" t="str">
        <f>IF(SUM('3-P'!BP9:BP18)&gt;0,'P-suma'!W16/(SUM('3-P'!BP9:BP18)),"-")</f>
        <v>-</v>
      </c>
      <c r="X13" s="203">
        <f>IF(SUM('3-P'!BQ9:BQ18)&gt;0,'P-suma'!X16/(SUM('3-P'!BQ9:BQ18)),"-")</f>
        <v>0.99009900990099009</v>
      </c>
      <c r="Z13" s="401">
        <f>IF(SUM('3-P'!AV$9:AV18)&gt;0,SUM('3-P'!AV$9:AV18),"-")</f>
        <v>10.1</v>
      </c>
      <c r="AA13" s="401">
        <f>IF(SUM('3-P'!AW$9:AW18)&gt;0,SUM('3-P'!AW$9:AW18),"-")</f>
        <v>24</v>
      </c>
      <c r="AB13" s="401">
        <f>IF(SUM('3-P'!AX$9:AX18)&gt;0,SUM('3-P'!AX$9:AX18),"-")</f>
        <v>15.899999999999999</v>
      </c>
      <c r="AC13" s="401">
        <f>IF(SUM('3-P'!AY$9:AY18)&gt;0,SUM('3-P'!AY$9:AY18),"-")</f>
        <v>15.899999999999999</v>
      </c>
      <c r="AD13" s="401">
        <f>IF(SUM('3-P'!AZ$9:AZ18)&gt;0,SUM('3-P'!AZ$9:AZ18),"-")</f>
        <v>24.4</v>
      </c>
      <c r="AE13" s="401">
        <f>IF(SUM('3-P'!BA$9:BA18)&gt;0,SUM('3-P'!BA$9:BA18),"-")</f>
        <v>17.799999999999997</v>
      </c>
      <c r="AF13" s="401">
        <f>IF(SUM('3-P'!BB$9:BB18)&gt;0,SUM('3-P'!BB$9:BB18),"-")</f>
        <v>13.4</v>
      </c>
      <c r="AG13" s="401">
        <f>IF(SUM('3-P'!BC$9:BC18)&gt;0,SUM('3-P'!BC$9:BC18),"-")</f>
        <v>18.100000000000001</v>
      </c>
      <c r="AH13" s="401">
        <f>IF(SUM('3-P'!BD$9:BD18)&gt;0,SUM('3-P'!BD$9:BD18),"-")</f>
        <v>26.200000000000003</v>
      </c>
      <c r="AI13" s="401">
        <f>IF(SUM('3-P'!BE$9:BE18)&gt;0,SUM('3-P'!BE$9:BE18),"-")</f>
        <v>13.4</v>
      </c>
      <c r="AJ13" s="401">
        <f>IF(SUM('3-P'!BF$9:BF18)&gt;0,SUM('3-P'!BF$9:BF18),"-")</f>
        <v>24.6</v>
      </c>
      <c r="AK13" s="401" t="str">
        <f>IF(SUM('3-P'!BG$9:BG18)&gt;0,SUM('3-P'!BG$9:BG18),"-")</f>
        <v>-</v>
      </c>
      <c r="AL13" s="401" t="str">
        <f>IF(SUM('3-P'!BH$9:BH18)&gt;0,SUM('3-P'!BH$9:BH18),"-")</f>
        <v>-</v>
      </c>
      <c r="AM13" s="401" t="str">
        <f>IF(SUM('3-P'!BI$9:BI18)&gt;0,SUM('3-P'!BI$9:BI18),"-")</f>
        <v>-</v>
      </c>
      <c r="AO13" s="207">
        <f>IF(SUM('3-P'!BK$9:BK18)&gt;0,SUM('3-P'!BK$9:BK18),"-")</f>
        <v>39.9</v>
      </c>
      <c r="AP13" s="207">
        <f>IF(SUM('3-P'!BL$9:BL18)&gt;0,SUM('3-P'!BL$9:BL18),"-")</f>
        <v>40.299999999999997</v>
      </c>
      <c r="AQ13" s="207">
        <f>IF(SUM('3-P'!BM$9:BM18)&gt;0,SUM('3-P'!BM$9:BM18),"-")</f>
        <v>31.200000000000003</v>
      </c>
      <c r="AR13" s="207">
        <f>IF(SUM('3-P'!BN$9:BN18)&gt;0,SUM('3-P'!BN$9:BN18),"-")</f>
        <v>44.3</v>
      </c>
      <c r="AS13" s="207">
        <f>IF(SUM('3-P'!BO$9:BO18)&gt;0,SUM('3-P'!BO$9:BO18),"-")</f>
        <v>38</v>
      </c>
      <c r="AT13" s="207" t="str">
        <f>IF(SUM('3-P'!BP$9:BP18)&gt;0,SUM('3-P'!BP$9:BP18),"-")</f>
        <v>-</v>
      </c>
      <c r="AU13" s="207">
        <f>IF(SUM('3-P'!BQ$9:BQ18)&gt;0,SUM('3-P'!BQ$9:BQ18),"-")</f>
        <v>10.1</v>
      </c>
    </row>
    <row r="14" spans="1:69" ht="14.1" customHeight="1" x14ac:dyDescent="0.2">
      <c r="B14" s="257">
        <v>4</v>
      </c>
      <c r="C14" s="321">
        <f>IF(SUM('4-P'!AV9:AV21)&gt;0,'P-suma'!C18/(SUM('4-P'!AV9:AV21)),"-")</f>
        <v>0.53333333333333333</v>
      </c>
      <c r="D14" s="322">
        <f>IF(SUM('4-P'!AW9:AW21)&gt;0,'P-suma'!D18/(SUM('4-P'!AW9:AW21)),"-")</f>
        <v>1.8750000000000002</v>
      </c>
      <c r="E14" s="322">
        <f>IF(SUM('4-P'!AX9:AX21)&gt;0,'P-suma'!E18/(SUM('4-P'!AX9:AX21)),"-")</f>
        <v>5.5151515151515156</v>
      </c>
      <c r="F14" s="323">
        <f>IF(SUM('4-P'!AY9:AY21)&gt;0,'P-suma'!F18/(SUM('4-P'!AY9:AY21)),"-")</f>
        <v>3.8961038961038961</v>
      </c>
      <c r="G14" s="323">
        <f>IF(SUM('4-P'!AZ9:AZ21)&gt;0,'P-suma'!G18/(SUM('4-P'!AZ9:AZ21)),"-")</f>
        <v>3.6619718309859155</v>
      </c>
      <c r="H14" s="322">
        <f>IF(SUM('4-P'!BA9:BA21)&gt;0,'P-suma'!H18/(SUM('4-P'!BA9:BA21)),"-")</f>
        <v>3.7558685446009394</v>
      </c>
      <c r="I14" s="322">
        <f>IF(SUM('4-P'!BB9:BB21)&gt;0,'P-suma'!I18/(SUM('4-P'!BB9:BB21)),"-")</f>
        <v>3.1147540983606561</v>
      </c>
      <c r="J14" s="323">
        <f>IF(SUM('4-P'!BC9:BC21)&gt;0,'P-suma'!J18/(SUM('4-P'!BC9:BC21)),"-")</f>
        <v>4.1666666666666661</v>
      </c>
      <c r="K14" s="323">
        <f>IF(SUM('4-P'!BD9:BD21)&gt;0,'P-suma'!K18/(SUM('4-P'!BD9:BD21)),"-")</f>
        <v>4.452554744525548</v>
      </c>
      <c r="L14" s="322">
        <f>IF(SUM('4-P'!BE9:BE21)&gt;0,'P-suma'!L18/(SUM('4-P'!BE9:BE21)),"-")</f>
        <v>2.7272727272727271</v>
      </c>
      <c r="M14" s="322">
        <f>IF(SUM('4-P'!BF9:BF21)&gt;0,'P-suma'!M18/(SUM('4-P'!BF9:BF21)),"-")</f>
        <v>1.640625</v>
      </c>
      <c r="N14" s="323">
        <f>IF(SUM('4-P'!BG9:BG21)&gt;0,'P-suma'!N18/(SUM('4-P'!BG9:BG21)),"-")</f>
        <v>0.9375</v>
      </c>
      <c r="O14" s="323">
        <f>IF(SUM('4-P'!BH9:BH21)&gt;0,'P-suma'!O18/(SUM('4-P'!BH9:BH21)),"-")</f>
        <v>0.54794520547945202</v>
      </c>
      <c r="P14" s="324" t="str">
        <f>IF(SUM('4-P'!BI9:BI21)&gt;0,'P-suma'!P18/(SUM('4-P'!BI9:BI21)),"-")</f>
        <v>-</v>
      </c>
      <c r="Q14" s="200">
        <f>'4-P'!U22</f>
        <v>2.9658160808858924</v>
      </c>
      <c r="R14" s="201">
        <f>IF(SUM('4-P'!BK9:BK21)&gt;0,'P-suma'!R18/(SUM('4-P'!BK9:BK21)),"-")</f>
        <v>3.073852295409182</v>
      </c>
      <c r="S14" s="204">
        <f>IF(SUM('4-P'!BL9:BL21)&gt;0,'P-suma'!S18/(SUM('4-P'!BL9:BL21)),"-")</f>
        <v>3.7837837837837838</v>
      </c>
      <c r="T14" s="202">
        <f>IF(SUM('4-P'!BM9:BM21)&gt;0,'P-suma'!T18/(SUM('4-P'!BM9:BM21)),"-")</f>
        <v>3.5223880597014925</v>
      </c>
      <c r="U14" s="204">
        <f>IF(SUM('4-P'!BN9:BN21)&gt;0,'P-suma'!U18/(SUM('4-P'!BN9:BN21)),"-")</f>
        <v>4.2673521850899734</v>
      </c>
      <c r="V14" s="202">
        <f>IF(SUM('4-P'!BO9:BO21)&gt;0,'P-suma'!V18/(SUM('4-P'!BO9:BO21)),"-")</f>
        <v>2.0487804878048781</v>
      </c>
      <c r="W14" s="204">
        <f>IF(SUM('4-P'!BP9:BP21)&gt;0,'P-suma'!W18/(SUM('4-P'!BP9:BP21)),"-")</f>
        <v>0.79601990049751237</v>
      </c>
      <c r="X14" s="203">
        <f>IF(SUM('4-P'!BQ9:BQ21)&gt;0,'P-suma'!X18/(SUM('4-P'!BQ9:BQ21)),"-")</f>
        <v>0.53333333333333333</v>
      </c>
      <c r="Z14" s="401">
        <f>IF(SUM('4-P'!AV$9:AV21)&gt;0,SUM('4-P'!AV$9:AV21),"-")</f>
        <v>15</v>
      </c>
      <c r="AA14" s="401">
        <f>IF(SUM('4-P'!AW$9:AW21)&gt;0,SUM('4-P'!AW$9:AW21),"-")</f>
        <v>33.599999999999994</v>
      </c>
      <c r="AB14" s="401">
        <f>IF(SUM('4-P'!AX$9:AX21)&gt;0,SUM('4-P'!AX$9:AX21),"-")</f>
        <v>16.5</v>
      </c>
      <c r="AC14" s="401">
        <f>IF(SUM('4-P'!AY$9:AY21)&gt;0,SUM('4-P'!AY$9:AY21),"-")</f>
        <v>15.4</v>
      </c>
      <c r="AD14" s="401">
        <f>IF(SUM('4-P'!AZ$9:AZ21)&gt;0,SUM('4-P'!AZ$9:AZ21),"-")</f>
        <v>14.2</v>
      </c>
      <c r="AE14" s="401">
        <f>IF(SUM('4-P'!BA$9:BA21)&gt;0,SUM('4-P'!BA$9:BA21),"-")</f>
        <v>21.299999999999997</v>
      </c>
      <c r="AF14" s="401">
        <f>IF(SUM('4-P'!BB$9:BB21)&gt;0,SUM('4-P'!BB$9:BB21),"-")</f>
        <v>12.2</v>
      </c>
      <c r="AG14" s="401">
        <f>IF(SUM('4-P'!BC$9:BC21)&gt;0,SUM('4-P'!BC$9:BC21),"-")</f>
        <v>25.200000000000003</v>
      </c>
      <c r="AH14" s="401">
        <f>IF(SUM('4-P'!BD$9:BD21)&gt;0,SUM('4-P'!BD$9:BD21),"-")</f>
        <v>13.7</v>
      </c>
      <c r="AI14" s="401">
        <f>IF(SUM('4-P'!BE$9:BE21)&gt;0,SUM('4-P'!BE$9:BE21),"-")</f>
        <v>7.7</v>
      </c>
      <c r="AJ14" s="401">
        <f>IF(SUM('4-P'!BF$9:BF21)&gt;0,SUM('4-P'!BF$9:BF21),"-")</f>
        <v>12.8</v>
      </c>
      <c r="AK14" s="401">
        <f>IF(SUM('4-P'!BG$9:BG21)&gt;0,SUM('4-P'!BG$9:BG21),"-")</f>
        <v>12.8</v>
      </c>
      <c r="AL14" s="401">
        <f>IF(SUM('4-P'!BH$9:BH21)&gt;0,SUM('4-P'!BH$9:BH21),"-")</f>
        <v>7.3</v>
      </c>
      <c r="AM14" s="401" t="str">
        <f>IF(SUM('4-P'!BI$9:BI21)&gt;0,SUM('4-P'!BI$9:BI21),"-")</f>
        <v>-</v>
      </c>
      <c r="AO14" s="207">
        <f>IF(SUM('4-P'!BK$9:BK21)&gt;0,SUM('4-P'!BK$9:BK21),"-")</f>
        <v>50.099999999999994</v>
      </c>
      <c r="AP14" s="207">
        <f>IF(SUM('4-P'!BL$9:BL21)&gt;0,SUM('4-P'!BL$9:BL21),"-")</f>
        <v>29.6</v>
      </c>
      <c r="AQ14" s="207">
        <f>IF(SUM('4-P'!BM$9:BM21)&gt;0,SUM('4-P'!BM$9:BM21),"-")</f>
        <v>33.5</v>
      </c>
      <c r="AR14" s="207">
        <f>IF(SUM('4-P'!BN$9:BN21)&gt;0,SUM('4-P'!BN$9:BN21),"-")</f>
        <v>38.900000000000006</v>
      </c>
      <c r="AS14" s="207">
        <f>IF(SUM('4-P'!BO$9:BO21)&gt;0,SUM('4-P'!BO$9:BO21),"-")</f>
        <v>20.5</v>
      </c>
      <c r="AT14" s="207">
        <f>IF(SUM('4-P'!BP$9:BP21)&gt;0,SUM('4-P'!BP$9:BP21),"-")</f>
        <v>20.100000000000001</v>
      </c>
      <c r="AU14" s="207">
        <f>IF(SUM('4-P'!BQ$9:BQ21)&gt;0,SUM('4-P'!BQ$9:BQ21),"-")</f>
        <v>15</v>
      </c>
    </row>
    <row r="15" spans="1:69" ht="14.1" customHeight="1" x14ac:dyDescent="0.2">
      <c r="B15" s="257">
        <v>6</v>
      </c>
      <c r="C15" s="321" t="str">
        <f>IF(SUM('6-P'!AV9:AV21)&gt;0,'P-suma'!C20/(SUM('6-P'!AV9:AV21)),"-")</f>
        <v>-</v>
      </c>
      <c r="D15" s="322">
        <f>IF(SUM('6-P'!AW9:AW21)&gt;0,'P-suma'!D20/(SUM('6-P'!AW9:AW21)),"-")</f>
        <v>0.92105263157894746</v>
      </c>
      <c r="E15" s="322">
        <f>IF(SUM('6-P'!AX9:AX21)&gt;0,'P-suma'!E20/(SUM('6-P'!AX9:AX21)),"-")</f>
        <v>2.9192546583850931</v>
      </c>
      <c r="F15" s="323">
        <f>IF(SUM('6-P'!AY9:AY21)&gt;0,'P-suma'!F20/(SUM('6-P'!AY9:AY21)),"-")</f>
        <v>4.2172523961661339</v>
      </c>
      <c r="G15" s="323">
        <f>IF(SUM('6-P'!AZ9:AZ21)&gt;0,'P-suma'!G20/(SUM('6-P'!AZ9:AZ21)),"-")</f>
        <v>2.236842105263158</v>
      </c>
      <c r="H15" s="322">
        <f>IF(SUM('6-P'!BA9:BA21)&gt;0,'P-suma'!H20/(SUM('6-P'!BA9:BA21)),"-")</f>
        <v>2.204081632653061</v>
      </c>
      <c r="I15" s="322">
        <f>IF(SUM('6-P'!BB9:BB21)&gt;0,'P-suma'!I20/(SUM('6-P'!BB9:BB21)),"-")</f>
        <v>3.354037267080745</v>
      </c>
      <c r="J15" s="323">
        <f>IF(SUM('6-P'!BC9:BC21)&gt;0,'P-suma'!J20/(SUM('6-P'!BC9:BC21)),"-")</f>
        <v>3.4782608695652173</v>
      </c>
      <c r="K15" s="323">
        <f>IF(SUM('6-P'!BD9:BD21)&gt;0,'P-suma'!K20/(SUM('6-P'!BD9:BD21)),"-")</f>
        <v>0.8733624454148472</v>
      </c>
      <c r="L15" s="322">
        <f>IF(SUM('6-P'!BE9:BE21)&gt;0,'P-suma'!L20/(SUM('6-P'!BE9:BE21)),"-")</f>
        <v>1.1842105263157896</v>
      </c>
      <c r="M15" s="322" t="str">
        <f>IF(SUM('6-P'!BF9:BF21)&gt;0,'P-suma'!M20/(SUM('6-P'!BF9:BF21)),"-")</f>
        <v>-</v>
      </c>
      <c r="N15" s="323">
        <f>IF(SUM('6-P'!BG9:BG21)&gt;0,'P-suma'!N20/(SUM('6-P'!BG9:BG21)),"-")</f>
        <v>0.39473684210526316</v>
      </c>
      <c r="O15" s="323" t="str">
        <f>IF(SUM('6-P'!BH9:BH21)&gt;0,'P-suma'!O20/(SUM('6-P'!BH9:BH21)),"-")</f>
        <v>-</v>
      </c>
      <c r="P15" s="324" t="str">
        <f>IF(SUM('6-P'!BI9:BI21)&gt;0,'P-suma'!P20/(SUM('6-P'!BI9:BI21)),"-")</f>
        <v>-</v>
      </c>
      <c r="Q15" s="200">
        <f>'6-P'!U22</f>
        <v>2.2118226600985218</v>
      </c>
      <c r="R15" s="201">
        <f>IF(SUM('6-P'!BK9:BK21)&gt;0,'P-suma'!R20/(SUM('6-P'!BK9:BK21)),"-")</f>
        <v>1.6129032258064515</v>
      </c>
      <c r="S15" s="204">
        <f>IF(SUM('6-P'!BL9:BL21)&gt;0,'P-suma'!S20/(SUM('6-P'!BL9:BL21)),"-")</f>
        <v>3.5698924731182795</v>
      </c>
      <c r="T15" s="202">
        <f>IF(SUM('6-P'!BM9:BM21)&gt;0,'P-suma'!T20/(SUM('6-P'!BM9:BM21)),"-")</f>
        <v>2.6600985221674875</v>
      </c>
      <c r="U15" s="204">
        <f>IF(SUM('6-P'!BN9:BN21)&gt;0,'P-suma'!U20/(SUM('6-P'!BN9:BN21)),"-")</f>
        <v>1.9487179487179487</v>
      </c>
      <c r="V15" s="202">
        <f>IF(SUM('6-P'!BO9:BO21)&gt;0,'P-suma'!V20/(SUM('6-P'!BO9:BO21)),"-")</f>
        <v>1.1842105263157896</v>
      </c>
      <c r="W15" s="204">
        <f>IF(SUM('6-P'!BP9:BP21)&gt;0,'P-suma'!W20/(SUM('6-P'!BP9:BP21)),"-")</f>
        <v>0.39473684210526316</v>
      </c>
      <c r="X15" s="203" t="str">
        <f>IF(SUM('6-P'!BQ9:BQ21)&gt;0,'P-suma'!X20/(SUM('6-P'!BQ9:BQ21)),"-")</f>
        <v>-</v>
      </c>
      <c r="Z15" s="401" t="str">
        <f>IF(SUM('6-P'!AV9:AV21)&gt;0,SUM('6-P'!AV9:AV21),"-")</f>
        <v>-</v>
      </c>
      <c r="AA15" s="401">
        <f>IF(SUM('6-P'!AW9:AW21)&gt;0,SUM('6-P'!AW9:AW21),"-")</f>
        <v>30.4</v>
      </c>
      <c r="AB15" s="401">
        <f>IF(SUM('6-P'!AX9:AX21)&gt;0,SUM('6-P'!AX9:AX21),"-")</f>
        <v>16.100000000000001</v>
      </c>
      <c r="AC15" s="401">
        <f>IF(SUM('6-P'!AY9:AY21)&gt;0,SUM('6-P'!AY9:AY21),"-")</f>
        <v>31.3</v>
      </c>
      <c r="AD15" s="401">
        <f>IF(SUM('6-P'!AZ9:AZ21)&gt;0,SUM('6-P'!AZ9:AZ21),"-")</f>
        <v>15.2</v>
      </c>
      <c r="AE15" s="401">
        <f>IF(SUM('6-P'!BA9:BA21)&gt;0,SUM('6-P'!BA9:BA21),"-")</f>
        <v>24.5</v>
      </c>
      <c r="AF15" s="401">
        <f>IF(SUM('6-P'!BB9:BB21)&gt;0,SUM('6-P'!BB9:BB21),"-")</f>
        <v>16.100000000000001</v>
      </c>
      <c r="AG15" s="401">
        <f>IF(SUM('6-P'!BC9:BC21)&gt;0,SUM('6-P'!BC9:BC21),"-")</f>
        <v>16.100000000000001</v>
      </c>
      <c r="AH15" s="401">
        <f>IF(SUM('6-P'!BD9:BD21)&gt;0,SUM('6-P'!BD9:BD21),"-")</f>
        <v>22.9</v>
      </c>
      <c r="AI15" s="401">
        <f>IF(SUM('6-P'!BE9:BE21)&gt;0,SUM('6-P'!BE9:BE21),"-")</f>
        <v>15.2</v>
      </c>
      <c r="AJ15" s="401" t="str">
        <f>IF(SUM('6-P'!BF9:BF21)&gt;0,SUM('6-P'!BF9:BF21),"-")</f>
        <v>-</v>
      </c>
      <c r="AK15" s="401">
        <f>IF(SUM('6-P'!BG9:BG21)&gt;0,SUM('6-P'!BG9:BG21),"-")</f>
        <v>15.2</v>
      </c>
      <c r="AL15" s="401" t="str">
        <f>IF(SUM('6-P'!BH9:BH21)&gt;0,SUM('6-P'!BH9:BH21),"-")</f>
        <v>-</v>
      </c>
      <c r="AM15" s="401" t="str">
        <f>IF(SUM('6-P'!BI9:BI21)&gt;0,SUM('6-P'!BI9:BI21),"-")</f>
        <v>-</v>
      </c>
      <c r="AO15" s="207">
        <f>IF(SUM('6-P'!BK9:BK21)&gt;0,SUM('6-P'!BK9:BK21),"-")</f>
        <v>46.5</v>
      </c>
      <c r="AP15" s="207">
        <f>IF(SUM('6-P'!BL9:BL21)&gt;0,SUM('6-P'!BL9:BL21),"-")</f>
        <v>46.5</v>
      </c>
      <c r="AQ15" s="207">
        <f>IF(SUM('6-P'!BM9:BM21)&gt;0,SUM('6-P'!BM9:BM21),"-")</f>
        <v>40.6</v>
      </c>
      <c r="AR15" s="207">
        <f>IF(SUM('6-P'!BN9:BN21)&gt;0,SUM('6-P'!BN9:BN21),"-")</f>
        <v>39</v>
      </c>
      <c r="AS15" s="207">
        <f>IF(SUM('6-P'!BO9:BO21)&gt;0,SUM('6-P'!BO9:BO21),"-")</f>
        <v>15.2</v>
      </c>
      <c r="AT15" s="207">
        <f>IF(SUM('6-P'!BP9:BP21)&gt;0,SUM('6-P'!BP9:BP21),"-")</f>
        <v>15.2</v>
      </c>
      <c r="AU15" s="207" t="str">
        <f>IF(SUM('6-P'!BQ9:BQ21)&gt;0,SUM('6-P'!BQ9:BQ21),"-")</f>
        <v>-</v>
      </c>
    </row>
    <row r="16" spans="1:69" ht="14.1" customHeight="1" x14ac:dyDescent="0.2">
      <c r="B16" s="257">
        <v>7</v>
      </c>
      <c r="C16" s="321" t="str">
        <f>IF(SUM('7-P'!AV9:AV14)&gt;0,'P-suma'!C22/(SUM('7-P'!AV9:AV14)),"-")</f>
        <v>-</v>
      </c>
      <c r="D16" s="322">
        <f>IF(SUM('7-P'!AW9:AW14)&gt;0,'P-suma'!D22/(SUM('7-P'!AW9:AW14)),"-")</f>
        <v>1.7241379310344829</v>
      </c>
      <c r="E16" s="322">
        <f>IF(SUM('7-P'!AX9:AX14)&gt;0,'P-suma'!E22/(SUM('7-P'!AX9:AX14)),"-")</f>
        <v>2.1072796934865901</v>
      </c>
      <c r="F16" s="323">
        <f>IF(SUM('7-P'!AY9:AY14)&gt;0,'P-suma'!F22/(SUM('7-P'!AY9:AY14)),"-")</f>
        <v>3.2183908045977012</v>
      </c>
      <c r="G16" s="323" t="str">
        <f>IF(SUM('7-P'!AZ9:AZ14)&gt;0,'P-suma'!G22/(SUM('7-P'!AZ9:AZ14)),"-")</f>
        <v>-</v>
      </c>
      <c r="H16" s="322">
        <f>IF(SUM('7-P'!BA9:BA14)&gt;0,'P-suma'!H22/(SUM('7-P'!BA9:BA14)),"-")</f>
        <v>3.4482758620689657</v>
      </c>
      <c r="I16" s="322">
        <f>IF(SUM('7-P'!BB9:BB14)&gt;0,'P-suma'!I22/(SUM('7-P'!BB9:BB14)),"-")</f>
        <v>2.6053639846743297</v>
      </c>
      <c r="J16" s="323">
        <f>IF(SUM('7-P'!BC9:BC14)&gt;0,'P-suma'!J22/(SUM('7-P'!BC9:BC14)),"-")</f>
        <v>3.563218390804598</v>
      </c>
      <c r="K16" s="323">
        <f>IF(SUM('7-P'!BD9:BD14)&gt;0,'P-suma'!K22/(SUM('7-P'!BD9:BD14)),"-")</f>
        <v>2.1839080459770117</v>
      </c>
      <c r="L16" s="322" t="str">
        <f>IF(SUM('7-P'!BE9:BE14)&gt;0,'P-suma'!L22/(SUM('7-P'!BE9:BE14)),"-")</f>
        <v>-</v>
      </c>
      <c r="M16" s="322" t="str">
        <f>IF(SUM('7-P'!BF9:BF14)&gt;0,'P-suma'!M22/(SUM('7-P'!BF9:BF14)),"-")</f>
        <v>-</v>
      </c>
      <c r="N16" s="323" t="str">
        <f>IF(SUM('7-P'!BG9:BG14)&gt;0,'P-suma'!N22/(SUM('7-P'!BG9:BG14)),"-")</f>
        <v>-</v>
      </c>
      <c r="O16" s="323" t="str">
        <f>IF(SUM('7-P'!BH9:BH14)&gt;0,'P-suma'!O22/(SUM('7-P'!BH9:BH14)),"-")</f>
        <v>-</v>
      </c>
      <c r="P16" s="324" t="str">
        <f>IF(SUM('7-P'!BI9:BI14)&gt;0,'P-suma'!P22/(SUM('7-P'!BI9:BI14)),"-")</f>
        <v>-</v>
      </c>
      <c r="Q16" s="200">
        <f>'7-P'!U15</f>
        <v>2.5</v>
      </c>
      <c r="R16" s="201">
        <f>IF(SUM('7-P'!BK9:BK14)&gt;0,'P-suma'!R22/(SUM('7-P'!BK9:BK14)),"-")</f>
        <v>1.9540229885057472</v>
      </c>
      <c r="S16" s="204">
        <f>IF(SUM('7-P'!BL9:BL14)&gt;0,'P-suma'!S22/(SUM('7-P'!BL9:BL14)),"-")</f>
        <v>3.2183908045977012</v>
      </c>
      <c r="T16" s="202">
        <f>IF(SUM('7-P'!BM9:BM14)&gt;0,'P-suma'!T22/(SUM('7-P'!BM9:BM14)),"-")</f>
        <v>2.8160919540229887</v>
      </c>
      <c r="U16" s="204">
        <f>IF(SUM('7-P'!BN9:BN14)&gt;0,'P-suma'!U22/(SUM('7-P'!BN9:BN14)),"-")</f>
        <v>2.8735632183908049</v>
      </c>
      <c r="V16" s="202" t="str">
        <f>IF(SUM('7-P'!BO9:BO14)&gt;0,'P-suma'!V22/(SUM('7-P'!BO9:BO14)),"-")</f>
        <v>-</v>
      </c>
      <c r="W16" s="204" t="str">
        <f>IF(SUM('7-P'!BP9:BP14)&gt;0,'P-suma'!W22/(SUM('7-P'!BP9:BP14)),"-")</f>
        <v>-</v>
      </c>
      <c r="X16" s="203" t="str">
        <f>IF(SUM('7-P'!BQ9:BQ14)&gt;0,'P-suma'!X22/(SUM('7-P'!BQ9:BQ14)),"-")</f>
        <v>-</v>
      </c>
      <c r="Z16" s="401" t="str">
        <f>IF(SUM('7-P'!AV9:AV14)&gt;0,SUM('7-P'!AV9:AV14),"-")</f>
        <v>-</v>
      </c>
      <c r="AA16" s="401">
        <f>IF(SUM('7-P'!AW9:AW14)&gt;0,SUM('7-P'!AW9:AW14),"-")</f>
        <v>17.399999999999999</v>
      </c>
      <c r="AB16" s="401">
        <f>IF(SUM('7-P'!AX9:AX14)&gt;0,SUM('7-P'!AX9:AX14),"-")</f>
        <v>26.099999999999998</v>
      </c>
      <c r="AC16" s="401">
        <f>IF(SUM('7-P'!AY9:AY14)&gt;0,SUM('7-P'!AY9:AY14),"-")</f>
        <v>8.6999999999999993</v>
      </c>
      <c r="AD16" s="401" t="str">
        <f>IF(SUM('7-P'!AZ9:AZ14)&gt;0,SUM('7-P'!AZ9:AZ14),"-")</f>
        <v>-</v>
      </c>
      <c r="AE16" s="401">
        <f>IF(SUM('7-P'!BA9:BA14)&gt;0,SUM('7-P'!BA9:BA14),"-")</f>
        <v>8.6999999999999993</v>
      </c>
      <c r="AF16" s="401">
        <f>IF(SUM('7-P'!BB9:BB14)&gt;0,SUM('7-P'!BB9:BB14),"-")</f>
        <v>26.099999999999998</v>
      </c>
      <c r="AG16" s="401">
        <f>IF(SUM('7-P'!BC9:BC14)&gt;0,SUM('7-P'!BC9:BC14),"-")</f>
        <v>8.6999999999999993</v>
      </c>
      <c r="AH16" s="401">
        <f>IF(SUM('7-P'!BD9:BD14)&gt;0,SUM('7-P'!BD9:BD14),"-")</f>
        <v>8.6999999999999993</v>
      </c>
      <c r="AI16" s="401" t="str">
        <f>IF(SUM('7-P'!BE9:BE14)&gt;0,SUM('7-P'!BE9:BE14),"-")</f>
        <v>-</v>
      </c>
      <c r="AJ16" s="401" t="str">
        <f>IF(SUM('7-P'!BF9:BF14)&gt;0,SUM('7-P'!BF9:BF14),"-")</f>
        <v>-</v>
      </c>
      <c r="AK16" s="401" t="str">
        <f>IF(SUM('7-P'!BG9:BG14)&gt;0,SUM('7-P'!BG9:BG14),"-")</f>
        <v>-</v>
      </c>
      <c r="AL16" s="401" t="str">
        <f>IF(SUM('7-P'!BH9:BH14)&gt;0,SUM('7-P'!BH9:BH14),"-")</f>
        <v>-</v>
      </c>
      <c r="AM16" s="401" t="str">
        <f>IF(SUM('7-P'!BI9:BI14)&gt;0,SUM('7-P'!BI9:BI14),"-")</f>
        <v>-</v>
      </c>
      <c r="AO16" s="207">
        <f>IF(SUM('7-P'!BK9:BK14)&gt;0,SUM('7-P'!BK9:BK14),"-")</f>
        <v>43.5</v>
      </c>
      <c r="AP16" s="207">
        <f>IF(SUM('7-P'!BL9:BL14)&gt;0,SUM('7-P'!BL9:BL14),"-")</f>
        <v>8.6999999999999993</v>
      </c>
      <c r="AQ16" s="207">
        <f>IF(SUM('7-P'!BM9:BM14)&gt;0,SUM('7-P'!BM9:BM14),"-")</f>
        <v>34.799999999999997</v>
      </c>
      <c r="AR16" s="207">
        <f>IF(SUM('7-P'!BN9:BN14)&gt;0,SUM('7-P'!BN9:BN14),"-")</f>
        <v>17.399999999999999</v>
      </c>
      <c r="AS16" s="207" t="str">
        <f>IF(SUM('7-P'!BO9:BO14)&gt;0,SUM('7-P'!BO9:BO14),"-")</f>
        <v>-</v>
      </c>
      <c r="AT16" s="207" t="str">
        <f>IF(SUM('7-P'!BP9:BP14)&gt;0,SUM('7-P'!BP9:BP14),"-")</f>
        <v>-</v>
      </c>
      <c r="AU16" s="207" t="str">
        <f>IF(SUM('7-P'!BQ9:BQ14)&gt;0,SUM('7-P'!BQ9:BQ14),"-")</f>
        <v>-</v>
      </c>
    </row>
    <row r="17" spans="2:48" ht="14.1" customHeight="1" x14ac:dyDescent="0.2">
      <c r="B17" s="256">
        <v>9</v>
      </c>
      <c r="C17" s="321" t="str">
        <f>IF(SUM('9-P'!AV9:AV24)&gt;0,'P-suma'!C24/(SUM('9-P'!AV9:AV24)),"-")</f>
        <v>-</v>
      </c>
      <c r="D17" s="322">
        <f>IF(SUM('9-P'!AW9:AW24)&gt;0,'P-suma'!D24/(SUM('9-P'!AW9:AW24)),"-")</f>
        <v>1.1386138613861387</v>
      </c>
      <c r="E17" s="322">
        <f>IF(SUM('9-P'!AX9:AX24)&gt;0,'P-suma'!E24/(SUM('9-P'!AX9:AX24)),"-")</f>
        <v>4.1525423728813555</v>
      </c>
      <c r="F17" s="323">
        <f>IF(SUM('9-P'!AY9:AY24)&gt;0,'P-suma'!F24/(SUM('9-P'!AY9:AY24)),"-")</f>
        <v>4.7619047619047619</v>
      </c>
      <c r="G17" s="323">
        <f>IF(SUM('9-P'!AZ9:AZ24)&gt;0,'P-suma'!G24/(SUM('9-P'!AZ9:AZ24)),"-")</f>
        <v>4.6368715083798886</v>
      </c>
      <c r="H17" s="322">
        <f>IF(SUM('9-P'!BA9:BA24)&gt;0,'P-suma'!H24/(SUM('9-P'!BA9:BA24)),"-")</f>
        <v>3.6413043478260874</v>
      </c>
      <c r="I17" s="322">
        <f>IF(SUM('9-P'!BB9:BB24)&gt;0,'P-suma'!I24/(SUM('9-P'!BB9:BB24)),"-")</f>
        <v>3.6458333333333335</v>
      </c>
      <c r="J17" s="323">
        <f>IF(SUM('9-P'!BC9:BC24)&gt;0,'P-suma'!J24/(SUM('9-P'!BC9:BC24)),"-")</f>
        <v>7.6033057851239674</v>
      </c>
      <c r="K17" s="323">
        <f>IF(SUM('9-P'!BD9:BD24)&gt;0,'P-suma'!K24/(SUM('9-P'!BD9:BD24)),"-")</f>
        <v>4.1322314049586781</v>
      </c>
      <c r="L17" s="322">
        <f>IF(SUM('9-P'!BE9:BE24)&gt;0,'P-suma'!L24/(SUM('9-P'!BE9:BE24)),"-")</f>
        <v>1.9553072625698324</v>
      </c>
      <c r="M17" s="322">
        <f>IF(SUM('9-P'!BF9:BF24)&gt;0,'P-suma'!M24/(SUM('9-P'!BF9:BF24)),"-")</f>
        <v>0.70652173913043481</v>
      </c>
      <c r="N17" s="323">
        <f>IF(SUM('9-P'!BG9:BG24)&gt;0,'P-suma'!N24/(SUM('9-P'!BG9:BG24)),"-")</f>
        <v>0.41666666666666669</v>
      </c>
      <c r="O17" s="323" t="str">
        <f>IF(SUM('9-P'!BH9:BH24)&gt;0,'P-suma'!O24/(SUM('9-P'!BH9:BH24)),"-")</f>
        <v>-</v>
      </c>
      <c r="P17" s="324" t="str">
        <f>IF(SUM('9-P'!BI9:BI24)&gt;0,'P-suma'!P24/(SUM('9-P'!BI9:BI24)),"-")</f>
        <v>-</v>
      </c>
      <c r="Q17" s="200">
        <f>'9-P'!U25</f>
        <v>3.2245301681503471</v>
      </c>
      <c r="R17" s="201">
        <f>IF(SUM('9-P'!BK9:BK24)&gt;0,'P-suma'!R24/(SUM('9-P'!BK9:BK24)),"-")</f>
        <v>2.762557077625571</v>
      </c>
      <c r="S17" s="204">
        <f>IF(SUM('9-P'!BL9:BL24)&gt;0,'P-suma'!S24/(SUM('9-P'!BL9:BL24)),"-")</f>
        <v>4.669421487603306</v>
      </c>
      <c r="T17" s="202">
        <f>IF(SUM('9-P'!BM9:BM24)&gt;0,'P-suma'!T24/(SUM('9-P'!BM9:BM24)),"-")</f>
        <v>3.64406779661017</v>
      </c>
      <c r="U17" s="204">
        <f>IF(SUM('9-P'!BN9:BN24)&gt;0,'P-suma'!U24/(SUM('9-P'!BN9:BN24)),"-")</f>
        <v>5.2892561983471076</v>
      </c>
      <c r="V17" s="202">
        <f>IF(SUM('9-P'!BO9:BO24)&gt;0,'P-suma'!V24/(SUM('9-P'!BO9:BO24)),"-")</f>
        <v>1.3223140495867769</v>
      </c>
      <c r="W17" s="204">
        <f>IF(SUM('9-P'!BP9:BP24)&gt;0,'P-suma'!W24/(SUM('9-P'!BP9:BP24)),"-")</f>
        <v>0.41666666666666669</v>
      </c>
      <c r="X17" s="203" t="str">
        <f>IF(SUM('9-P'!BQ9:BQ24)&gt;0,'P-suma'!X24/(SUM('9-P'!BQ9:BQ24)),"-")</f>
        <v>-</v>
      </c>
      <c r="Z17" s="401" t="str">
        <f>IF(SUM('9-P'!AV$9:AV24)&gt;0,SUM('9-P'!AV$9:AV24),"-")</f>
        <v>-</v>
      </c>
      <c r="AA17" s="401">
        <f>IF(SUM('9-P'!AW$9:AW24)&gt;0,SUM('9-P'!AW$9:AW24),"-")</f>
        <v>20.2</v>
      </c>
      <c r="AB17" s="401">
        <f>IF(SUM('9-P'!AX$9:AX24)&gt;0,SUM('9-P'!AX$9:AX24),"-")</f>
        <v>23.6</v>
      </c>
      <c r="AC17" s="401">
        <f>IF(SUM('9-P'!AY$9:AY24)&gt;0,SUM('9-P'!AY$9:AY24),"-")</f>
        <v>6.3</v>
      </c>
      <c r="AD17" s="401">
        <f>IF(SUM('9-P'!AZ$9:AZ24)&gt;0,SUM('9-P'!AZ$9:AZ24),"-")</f>
        <v>17.899999999999999</v>
      </c>
      <c r="AE17" s="401">
        <f>IF(SUM('9-P'!BA$9:BA24)&gt;0,SUM('9-P'!BA$9:BA24),"-")</f>
        <v>18.399999999999999</v>
      </c>
      <c r="AF17" s="401">
        <f>IF(SUM('9-P'!BB$9:BB24)&gt;0,SUM('9-P'!BB$9:BB24),"-")</f>
        <v>28.799999999999997</v>
      </c>
      <c r="AG17" s="401">
        <f>IF(SUM('9-P'!BC$9:BC24)&gt;0,SUM('9-P'!BC$9:BC24),"-")</f>
        <v>12.1</v>
      </c>
      <c r="AH17" s="401">
        <f>IF(SUM('9-P'!BD$9:BD24)&gt;0,SUM('9-P'!BD$9:BD24),"-")</f>
        <v>24.2</v>
      </c>
      <c r="AI17" s="401">
        <f>IF(SUM('9-P'!BE$9:BE24)&gt;0,SUM('9-P'!BE$9:BE24),"-")</f>
        <v>17.899999999999999</v>
      </c>
      <c r="AJ17" s="401">
        <f>IF(SUM('9-P'!BF$9:BF24)&gt;0,SUM('9-P'!BF$9:BF24),"-")</f>
        <v>18.399999999999999</v>
      </c>
      <c r="AK17" s="401">
        <f>IF(SUM('9-P'!BG$9:BG24)&gt;0,SUM('9-P'!BG$9:BG24),"-")</f>
        <v>14.399999999999999</v>
      </c>
      <c r="AL17" s="401" t="str">
        <f>IF(SUM('9-P'!BH$9:BH24)&gt;0,SUM('9-P'!BH$9:BH24),"-")</f>
        <v>-</v>
      </c>
      <c r="AM17" s="401" t="str">
        <f>IF(SUM('9-P'!BI$9:BI24)&gt;0,SUM('9-P'!BI$9:BI24),"-")</f>
        <v>-</v>
      </c>
      <c r="AO17" s="207">
        <f>IF(SUM('9-P'!BK$9:BK24)&gt;0,SUM('9-P'!BK$9:BK24),"-")</f>
        <v>43.8</v>
      </c>
      <c r="AP17" s="207">
        <f>IF(SUM('9-P'!BL$9:BL24)&gt;0,SUM('9-P'!BL$9:BL24),"-")</f>
        <v>24.2</v>
      </c>
      <c r="AQ17" s="207">
        <f>IF(SUM('9-P'!BM$9:BM24)&gt;0,SUM('9-P'!BM$9:BM24),"-")</f>
        <v>47.199999999999996</v>
      </c>
      <c r="AR17" s="207">
        <f>IF(SUM('9-P'!BN$9:BN24)&gt;0,SUM('9-P'!BN$9:BN24),"-")</f>
        <v>36.299999999999997</v>
      </c>
      <c r="AS17" s="207">
        <f>IF(SUM('9-P'!BO$9:BO24)&gt;0,SUM('9-P'!BO$9:BO24),"-")</f>
        <v>36.299999999999997</v>
      </c>
      <c r="AT17" s="207">
        <f>IF(SUM('9-P'!BP$9:BP24)&gt;0,SUM('9-P'!BP$9:BP24),"-")</f>
        <v>14.399999999999999</v>
      </c>
      <c r="AU17" s="207" t="str">
        <f>IF(SUM('9-P'!BQ$9:BQ24)&gt;0,SUM('9-P'!BQ$9:BQ24),"-")</f>
        <v>-</v>
      </c>
    </row>
    <row r="18" spans="2:48" ht="14.1" customHeight="1" thickBot="1" x14ac:dyDescent="0.25">
      <c r="B18" s="256">
        <v>11</v>
      </c>
      <c r="C18" s="321" t="str">
        <f>IF(SUM('11-P'!AV9:AV28)&gt;0,'P-suma'!C26/(SUM('11-P'!AV9:AV28)),"-")</f>
        <v>-</v>
      </c>
      <c r="D18" s="322">
        <f>IF(SUM('11-P'!AW9:AW28)&gt;0,'P-suma'!D26/(SUM('11-P'!AW9:AW28)),"-")</f>
        <v>2.2020725388601035</v>
      </c>
      <c r="E18" s="322">
        <f>IF(SUM('11-P'!AX9:AX28)&gt;0,'P-suma'!E26/(SUM('11-P'!AX9:AX28)),"-")</f>
        <v>2.9611650485436893</v>
      </c>
      <c r="F18" s="323">
        <f>IF(SUM('11-P'!AY9:AY28)&gt;0,'P-suma'!F26/(SUM('11-P'!AY9:AY28)),"-")</f>
        <v>2.2307692307692308</v>
      </c>
      <c r="G18" s="323">
        <f>IF(SUM('11-P'!AZ9:AZ28)&gt;0,'P-suma'!G26/(SUM('11-P'!AZ9:AZ28)),"-")</f>
        <v>4.6818181818181817</v>
      </c>
      <c r="H18" s="322">
        <f>IF(SUM('11-P'!BA9:BA28)&gt;0,'P-suma'!H26/(SUM('11-P'!BA9:BA28)),"-")</f>
        <v>4.4615384615384617</v>
      </c>
      <c r="I18" s="322">
        <f>IF(SUM('11-P'!BB9:BB28)&gt;0,'P-suma'!I26/(SUM('11-P'!BB9:BB28)),"-")</f>
        <v>6.116504854368932</v>
      </c>
      <c r="J18" s="323">
        <f>IF(SUM('11-P'!BC9:BC28)&gt;0,'P-suma'!J26/(SUM('11-P'!BC9:BC28)),"-")</f>
        <v>4.9473684210526319</v>
      </c>
      <c r="K18" s="323">
        <f>IF(SUM('11-P'!BD9:BD28)&gt;0,'P-suma'!K26/(SUM('11-P'!BD9:BD28)),"-")</f>
        <v>1.9047619047619047</v>
      </c>
      <c r="L18" s="322">
        <f>IF(SUM('11-P'!BE9:BE28)&gt;0,'P-suma'!L26/(SUM('11-P'!BE9:BE28)),"-")</f>
        <v>0</v>
      </c>
      <c r="M18" s="322">
        <f>IF(SUM('11-P'!BF9:BF28)&gt;0,'P-suma'!M26/(SUM('11-P'!BF9:BF28)),"-")</f>
        <v>1.1805555555555556</v>
      </c>
      <c r="N18" s="323" t="str">
        <f>IF(SUM('11-P'!BG9:BG28)&gt;0,'P-suma'!N26/(SUM('11-P'!BG9:BG28)),"-")</f>
        <v>-</v>
      </c>
      <c r="O18" s="323" t="str">
        <f>IF(SUM('11-P'!BH9:BH28)&gt;0,'P-suma'!O26/(SUM('11-P'!BH9:BH28)),"-")</f>
        <v>-</v>
      </c>
      <c r="P18" s="324" t="str">
        <f>IF(SUM('11-P'!BI9:BI28)&gt;0,'P-suma'!P26/(SUM('11-P'!BI9:BI28)),"-")</f>
        <v>-</v>
      </c>
      <c r="Q18" s="200">
        <f>'11-P'!U29</f>
        <v>3.0188679245283021</v>
      </c>
      <c r="R18" s="201">
        <f>IF(SUM('11-P'!BK9:BK28)&gt;0,'P-suma'!R26/(SUM('11-P'!BK9:BK28)),"-")</f>
        <v>2.4662162162162162</v>
      </c>
      <c r="S18" s="204">
        <f>IF(SUM('11-P'!BL9:BL28)&gt;0,'P-suma'!S26/(SUM('11-P'!BL9:BL28)),"-")</f>
        <v>3.7714285714285714</v>
      </c>
      <c r="T18" s="202">
        <f>IF(SUM('11-P'!BM9:BM28)&gt;0,'P-suma'!T26/(SUM('11-P'!BM9:BM28)),"-")</f>
        <v>5.0335570469798654</v>
      </c>
      <c r="U18" s="204">
        <f>IF(SUM('11-P'!BN9:BN28)&gt;0,'P-suma'!U26/(SUM('11-P'!BN9:BN28)),"-")</f>
        <v>3.1533477321814258</v>
      </c>
      <c r="V18" s="202">
        <f>IF(SUM('11-P'!BO9:BO28)&gt;0,'P-suma'!V26/(SUM('11-P'!BO9:BO28)),"-")</f>
        <v>1.0932475884244373</v>
      </c>
      <c r="W18" s="204" t="str">
        <f>IF(SUM('11-P'!BP9:BP28)&gt;0,'P-suma'!W26/(SUM('11-P'!BP9:BP28)),"-")</f>
        <v>-</v>
      </c>
      <c r="X18" s="203" t="str">
        <f>IF(SUM('11-P'!BQ9:BQ28)&gt;0,'P-suma'!X26/(SUM('11-P'!BQ9:BQ28)),"-")</f>
        <v>-</v>
      </c>
      <c r="Z18" s="401" t="str">
        <f>IF(SUM('11-P'!AV$9:AV28)&gt;0,SUM('11-P'!AV$9:AV28),"-")</f>
        <v>-</v>
      </c>
      <c r="AA18" s="401">
        <f>IF(SUM('11-P'!AW$9:AW28)&gt;0,SUM('11-P'!AW$9:AW28),"-")</f>
        <v>38.6</v>
      </c>
      <c r="AB18" s="401">
        <f>IF(SUM('11-P'!AX$9:AX28)&gt;0,SUM('11-P'!AX$9:AX28),"-")</f>
        <v>20.6</v>
      </c>
      <c r="AC18" s="401">
        <f>IF(SUM('11-P'!AY$9:AY28)&gt;0,SUM('11-P'!AY$9:AY28),"-")</f>
        <v>13</v>
      </c>
      <c r="AD18" s="401">
        <f>IF(SUM('11-P'!AZ$9:AZ28)&gt;0,SUM('11-P'!AZ$9:AZ28),"-")</f>
        <v>22</v>
      </c>
      <c r="AE18" s="401">
        <f>IF(SUM('11-P'!BA$9:BA28)&gt;0,SUM('11-P'!BA$9:BA28),"-")</f>
        <v>19.5</v>
      </c>
      <c r="AF18" s="401">
        <f>IF(SUM('11-P'!BB$9:BB28)&gt;0,SUM('11-P'!BB$9:BB28),"-")</f>
        <v>10.3</v>
      </c>
      <c r="AG18" s="401">
        <f>IF(SUM('11-P'!BC$9:BC28)&gt;0,SUM('11-P'!BC$9:BC28),"-")</f>
        <v>19</v>
      </c>
      <c r="AH18" s="401">
        <f>IF(SUM('11-P'!BD$9:BD28)&gt;0,SUM('11-P'!BD$9:BD28),"-")</f>
        <v>27.3</v>
      </c>
      <c r="AI18" s="401">
        <f>IF(SUM('11-P'!BE$9:BE28)&gt;0,SUM('11-P'!BE$9:BE28),"-")</f>
        <v>2.2999999999999998</v>
      </c>
      <c r="AJ18" s="401">
        <f>IF(SUM('11-P'!BF$9:BF28)&gt;0,SUM('11-P'!BF$9:BF28),"-")</f>
        <v>28.8</v>
      </c>
      <c r="AK18" s="401" t="str">
        <f>IF(SUM('11-P'!BG$9:BG28)&gt;0,SUM('11-P'!BG$9:BG28),"-")</f>
        <v>-</v>
      </c>
      <c r="AL18" s="401" t="str">
        <f>IF(SUM('11-P'!BH$9:BH28)&gt;0,SUM('11-P'!BH$9:BH28),"-")</f>
        <v>-</v>
      </c>
      <c r="AM18" s="401" t="str">
        <f>IF(SUM('11-P'!BI$9:BI28)&gt;0,SUM('11-P'!BI$9:BI28),"-")</f>
        <v>-</v>
      </c>
      <c r="AO18" s="207">
        <f>IF(SUM('11-P'!BK$9:BK28)&gt;0,SUM('11-P'!BK$9:BK28),"-")</f>
        <v>59.2</v>
      </c>
      <c r="AP18" s="207">
        <f>IF(SUM('11-P'!BL$9:BL28)&gt;0,SUM('11-P'!BL$9:BL28),"-")</f>
        <v>35</v>
      </c>
      <c r="AQ18" s="207">
        <f>IF(SUM('11-P'!BM$9:BM28)&gt;0,SUM('11-P'!BM$9:BM28),"-")</f>
        <v>29.8</v>
      </c>
      <c r="AR18" s="207">
        <f>IF(SUM('11-P'!BN$9:BN28)&gt;0,SUM('11-P'!BN$9:BN28),"-")</f>
        <v>46.3</v>
      </c>
      <c r="AS18" s="207">
        <f>IF(SUM('11-P'!BO$9:BO28)&gt;0,SUM('11-P'!BO$9:BO28),"-")</f>
        <v>31.1</v>
      </c>
      <c r="AT18" s="207" t="str">
        <f>IF(SUM('11-P'!BP$9:BP28)&gt;0,SUM('11-P'!BP$9:BP28),"-")</f>
        <v>-</v>
      </c>
      <c r="AU18" s="207" t="str">
        <f>IF(SUM('11-P'!BQ$9:BQ28)&gt;0,SUM('11-P'!BQ$9:BQ28),"-")</f>
        <v>-</v>
      </c>
    </row>
    <row r="19" spans="2:48" ht="27.95" customHeight="1" thickBot="1" x14ac:dyDescent="0.25">
      <c r="B19" s="208" t="s">
        <v>37</v>
      </c>
      <c r="C19" s="325">
        <f>(IF(ISERROR(Z19)=TRUE,"-",+Z19))</f>
        <v>0.71713147410358558</v>
      </c>
      <c r="D19" s="326">
        <f t="shared" ref="D19:P19" si="0">(IF(ISERROR(AA19)=TRUE,"-",+AA19))</f>
        <v>1.6003616636528031</v>
      </c>
      <c r="E19" s="326">
        <f t="shared" si="0"/>
        <v>3.1314223904813416</v>
      </c>
      <c r="F19" s="326">
        <f t="shared" si="0"/>
        <v>3.5767918088737201</v>
      </c>
      <c r="G19" s="326">
        <f t="shared" si="0"/>
        <v>4.2350157728706632</v>
      </c>
      <c r="H19" s="326">
        <f t="shared" si="0"/>
        <v>3.7329042638777157</v>
      </c>
      <c r="I19" s="326">
        <f t="shared" si="0"/>
        <v>3.282766990291262</v>
      </c>
      <c r="J19" s="326">
        <f t="shared" si="0"/>
        <v>3.9344262295081966</v>
      </c>
      <c r="K19" s="326">
        <f t="shared" si="0"/>
        <v>2.3010286951813752</v>
      </c>
      <c r="L19" s="326">
        <f t="shared" si="0"/>
        <v>1.7860746720484357</v>
      </c>
      <c r="M19" s="326">
        <f t="shared" si="0"/>
        <v>1.0891938250428816</v>
      </c>
      <c r="N19" s="326">
        <f t="shared" si="0"/>
        <v>0.77054794520547942</v>
      </c>
      <c r="O19" s="326">
        <f t="shared" si="0"/>
        <v>0.68807339449541283</v>
      </c>
      <c r="P19" s="327" t="str">
        <f t="shared" si="0"/>
        <v>-</v>
      </c>
      <c r="Q19" s="205">
        <f>'P-suma'!Q28/km!C18</f>
        <v>2.7311127202510255</v>
      </c>
      <c r="R19" s="328">
        <f t="shared" ref="R19:X19" si="1">(IF(ISERROR(AO19)=TRUE,"-",+AO19))</f>
        <v>2.2974636788968232</v>
      </c>
      <c r="S19" s="329">
        <f t="shared" si="1"/>
        <v>3.882180753750458</v>
      </c>
      <c r="T19" s="329">
        <f t="shared" si="1"/>
        <v>3.4763057765479077</v>
      </c>
      <c r="U19" s="329">
        <f t="shared" si="1"/>
        <v>3.1139515909708999</v>
      </c>
      <c r="V19" s="329">
        <f t="shared" si="1"/>
        <v>1.4093648585999075</v>
      </c>
      <c r="W19" s="329">
        <f t="shared" si="1"/>
        <v>0.74812967581047396</v>
      </c>
      <c r="X19" s="330">
        <f t="shared" si="1"/>
        <v>0.71713147410358558</v>
      </c>
      <c r="Z19" s="402">
        <f>'P-suma'!C28/SUM(Z10:Z18)</f>
        <v>0.71713147410358558</v>
      </c>
      <c r="AA19" s="402">
        <f>'P-suma'!D28/SUM(AA10:AA18)</f>
        <v>1.6003616636528031</v>
      </c>
      <c r="AB19" s="402">
        <f>'P-suma'!E28/SUM(AB10:AB18)</f>
        <v>3.1314223904813416</v>
      </c>
      <c r="AC19" s="402">
        <f>'P-suma'!F28/SUM(AC10:AC18)</f>
        <v>3.5767918088737201</v>
      </c>
      <c r="AD19" s="402">
        <f>'P-suma'!G28/SUM(AD10:AD18)</f>
        <v>4.2350157728706632</v>
      </c>
      <c r="AE19" s="402">
        <f>'P-suma'!H28/SUM(AE10:AE18)</f>
        <v>3.7329042638777157</v>
      </c>
      <c r="AF19" s="402">
        <f>'P-suma'!I28/SUM(AF10:AF18)</f>
        <v>3.282766990291262</v>
      </c>
      <c r="AG19" s="402">
        <f>'P-suma'!J28/SUM(AG10:AG18)</f>
        <v>3.9344262295081966</v>
      </c>
      <c r="AH19" s="402">
        <f>'P-suma'!K28/SUM(AH10:AH18)</f>
        <v>2.3010286951813752</v>
      </c>
      <c r="AI19" s="402">
        <f>'P-suma'!L28/SUM(AI10:AI18)</f>
        <v>1.7860746720484357</v>
      </c>
      <c r="AJ19" s="402">
        <f>'P-suma'!M28/SUM(AJ10:AJ18)</f>
        <v>1.0891938250428816</v>
      </c>
      <c r="AK19" s="402">
        <f>'P-suma'!N28/SUM(AK10:AK18)</f>
        <v>0.77054794520547942</v>
      </c>
      <c r="AL19" s="402">
        <f>'P-suma'!O28/SUM(AL10:AL18)</f>
        <v>0.68807339449541283</v>
      </c>
      <c r="AM19" s="402" t="e">
        <f>'P-suma'!P28/SUM(AM10:AM18)</f>
        <v>#DIV/0!</v>
      </c>
      <c r="AO19" s="403">
        <f>'P-suma'!R28/SUM(AO10:AO18)</f>
        <v>2.2974636788968232</v>
      </c>
      <c r="AP19" s="403">
        <f>'P-suma'!S28/SUM(AP10:AP18)</f>
        <v>3.882180753750458</v>
      </c>
      <c r="AQ19" s="403">
        <f>'P-suma'!T28/SUM(AQ10:AQ18)</f>
        <v>3.4763057765479077</v>
      </c>
      <c r="AR19" s="403">
        <f>'P-suma'!U28/SUM(AR10:AR18)</f>
        <v>3.1139515909708999</v>
      </c>
      <c r="AS19" s="403">
        <f>'P-suma'!V28/SUM(AS10:AS18)</f>
        <v>1.4093648585999075</v>
      </c>
      <c r="AT19" s="403">
        <f>'P-suma'!W28/SUM(AT10:AT18)</f>
        <v>0.74812967581047396</v>
      </c>
      <c r="AU19" s="403">
        <f>'P-suma'!X28/SUM(AU10:AU18)</f>
        <v>0.71713147410358558</v>
      </c>
      <c r="AV19" s="260"/>
    </row>
    <row r="20" spans="2:48" ht="14.1" customHeight="1" x14ac:dyDescent="0.2">
      <c r="T20" s="261"/>
    </row>
    <row r="21" spans="2:48" ht="14.1" customHeight="1" x14ac:dyDescent="0.2"/>
    <row r="22" spans="2:48" ht="14.1" customHeight="1" x14ac:dyDescent="0.2"/>
    <row r="23" spans="2:48" ht="13.7" customHeight="1" x14ac:dyDescent="0.2"/>
    <row r="24" spans="2:48" ht="13.7" customHeight="1" x14ac:dyDescent="0.2"/>
    <row r="25" spans="2:48" ht="13.7" customHeight="1" x14ac:dyDescent="0.2"/>
    <row r="26" spans="2:48" ht="13.7" customHeight="1" x14ac:dyDescent="0.2"/>
    <row r="27" spans="2:48" ht="13.7" customHeight="1" x14ac:dyDescent="0.2"/>
    <row r="28" spans="2:48" ht="13.7" customHeight="1" x14ac:dyDescent="0.2"/>
    <row r="29" spans="2:48" ht="13.7" customHeight="1" x14ac:dyDescent="0.2"/>
    <row r="30" spans="2:48" ht="13.7" customHeight="1" x14ac:dyDescent="0.2"/>
    <row r="31" spans="2:48" ht="13.7" customHeight="1" x14ac:dyDescent="0.2"/>
    <row r="32" spans="2:48" ht="13.7" customHeight="1" x14ac:dyDescent="0.2"/>
  </sheetData>
  <mergeCells count="2">
    <mergeCell ref="B5:B9"/>
    <mergeCell ref="Q5:Q9"/>
  </mergeCells>
  <phoneticPr fontId="14" type="noConversion"/>
  <conditionalFormatting sqref="Q10:Q18">
    <cfRule type="cellIs" dxfId="12" priority="267" stopIfTrue="1" operator="greaterThanOrEqual">
      <formula>Q$19</formula>
    </cfRule>
    <cfRule type="cellIs" dxfId="11" priority="268" stopIfTrue="1" operator="lessThan">
      <formula>Q$19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scale="86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7">
    <tabColor rgb="FF008000"/>
  </sheetPr>
  <dimension ref="A2:BQ24"/>
  <sheetViews>
    <sheetView topLeftCell="B2" workbookViewId="0">
      <pane xSplit="1" ySplit="8" topLeftCell="C10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7.28515625" style="252" customWidth="1"/>
    <col min="2" max="2" width="12.7109375" style="252" customWidth="1"/>
    <col min="3" max="16" width="6.85546875" style="252" customWidth="1"/>
    <col min="17" max="17" width="9.7109375" style="252" customWidth="1"/>
    <col min="18" max="24" width="6.85546875" style="252" customWidth="1"/>
    <col min="25" max="25" width="9.140625" style="252"/>
    <col min="26" max="47" width="5.7109375" style="252" customWidth="1"/>
    <col min="48" max="16384" width="9.140625" style="252"/>
  </cols>
  <sheetData>
    <row r="2" spans="1:69" s="1" customFormat="1" x14ac:dyDescent="0.2">
      <c r="A2" s="1">
        <f>'P-pas na km'!A2+1</f>
        <v>22</v>
      </c>
      <c r="X2" s="3" t="str">
        <f>(MID("TABELA",1,6))&amp;" "&amp;(A2)</f>
        <v>TABELA 22</v>
      </c>
      <c r="AS2" s="3"/>
      <c r="BQ2" s="3"/>
    </row>
    <row r="3" spans="1:69" s="1" customFormat="1" ht="27.95" customHeight="1" x14ac:dyDescent="0.2">
      <c r="B3" s="410" t="s">
        <v>91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AS3" s="3"/>
      <c r="BQ3" s="3"/>
    </row>
    <row r="4" spans="1:69" ht="27.95" customHeight="1" thickBot="1" x14ac:dyDescent="0.25">
      <c r="B4" s="136" t="s">
        <v>39</v>
      </c>
      <c r="C4" s="136"/>
      <c r="D4" s="6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6"/>
      <c r="P4" s="6"/>
      <c r="Q4" s="6"/>
      <c r="R4" s="136"/>
      <c r="S4" s="136"/>
      <c r="T4" s="136"/>
      <c r="U4" s="136"/>
      <c r="V4" s="136"/>
      <c r="W4" s="136"/>
      <c r="X4" s="136"/>
    </row>
    <row r="5" spans="1:69" ht="15.75" customHeight="1" thickBot="1" x14ac:dyDescent="0.25">
      <c r="B5" s="467" t="s">
        <v>32</v>
      </c>
      <c r="C5" s="180" t="s">
        <v>2</v>
      </c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255"/>
      <c r="Q5" s="462" t="s">
        <v>35</v>
      </c>
      <c r="R5" s="181" t="s">
        <v>27</v>
      </c>
      <c r="S5" s="182"/>
      <c r="T5" s="182"/>
      <c r="U5" s="182"/>
      <c r="V5" s="182"/>
      <c r="W5" s="182"/>
      <c r="X5" s="183"/>
    </row>
    <row r="6" spans="1:69" ht="14.1" customHeight="1" x14ac:dyDescent="0.2">
      <c r="B6" s="468"/>
      <c r="C6" s="26" t="s">
        <v>4</v>
      </c>
      <c r="D6" s="27" t="s">
        <v>4</v>
      </c>
      <c r="E6" s="27" t="s">
        <v>4</v>
      </c>
      <c r="F6" s="28" t="s">
        <v>4</v>
      </c>
      <c r="G6" s="28" t="s">
        <v>4</v>
      </c>
      <c r="H6" s="27" t="s">
        <v>4</v>
      </c>
      <c r="I6" s="27" t="s">
        <v>4</v>
      </c>
      <c r="J6" s="28" t="s">
        <v>4</v>
      </c>
      <c r="K6" s="28" t="s">
        <v>4</v>
      </c>
      <c r="L6" s="27" t="s">
        <v>4</v>
      </c>
      <c r="M6" s="27" t="s">
        <v>4</v>
      </c>
      <c r="N6" s="28" t="s">
        <v>4</v>
      </c>
      <c r="O6" s="28" t="s">
        <v>4</v>
      </c>
      <c r="P6" s="29" t="s">
        <v>4</v>
      </c>
      <c r="Q6" s="463"/>
      <c r="R6" s="30" t="s">
        <v>4</v>
      </c>
      <c r="S6" s="31" t="s">
        <v>4</v>
      </c>
      <c r="T6" s="32" t="s">
        <v>4</v>
      </c>
      <c r="U6" s="31" t="s">
        <v>4</v>
      </c>
      <c r="V6" s="32" t="s">
        <v>4</v>
      </c>
      <c r="W6" s="31" t="s">
        <v>4</v>
      </c>
      <c r="X6" s="33" t="s">
        <v>4</v>
      </c>
    </row>
    <row r="7" spans="1:69" ht="14.1" customHeight="1" x14ac:dyDescent="0.2">
      <c r="B7" s="468"/>
      <c r="C7" s="43">
        <v>2.0099999999999998</v>
      </c>
      <c r="D7" s="44">
        <v>5.01</v>
      </c>
      <c r="E7" s="44">
        <v>6.31</v>
      </c>
      <c r="F7" s="45">
        <v>8.01</v>
      </c>
      <c r="G7" s="46">
        <v>9.31</v>
      </c>
      <c r="H7" s="44">
        <v>11.01</v>
      </c>
      <c r="I7" s="44">
        <v>12.31</v>
      </c>
      <c r="J7" s="46">
        <v>14.01</v>
      </c>
      <c r="K7" s="46">
        <v>15.31</v>
      </c>
      <c r="L7" s="44">
        <v>17.010000000000002</v>
      </c>
      <c r="M7" s="44">
        <v>18.309999999999999</v>
      </c>
      <c r="N7" s="46">
        <v>20.010000000000002</v>
      </c>
      <c r="O7" s="46">
        <v>21.31</v>
      </c>
      <c r="P7" s="47">
        <v>23.01</v>
      </c>
      <c r="Q7" s="463"/>
      <c r="R7" s="48">
        <v>5.01</v>
      </c>
      <c r="S7" s="49">
        <v>8.01</v>
      </c>
      <c r="T7" s="50">
        <v>11.01</v>
      </c>
      <c r="U7" s="49">
        <v>14.01</v>
      </c>
      <c r="V7" s="50">
        <v>17.010000000000002</v>
      </c>
      <c r="W7" s="49">
        <v>20.010000000000002</v>
      </c>
      <c r="X7" s="51">
        <v>23.01</v>
      </c>
    </row>
    <row r="8" spans="1:69" ht="14.1" customHeight="1" x14ac:dyDescent="0.2">
      <c r="B8" s="468"/>
      <c r="C8" s="58" t="s">
        <v>15</v>
      </c>
      <c r="D8" s="59" t="s">
        <v>15</v>
      </c>
      <c r="E8" s="59" t="s">
        <v>15</v>
      </c>
      <c r="F8" s="60" t="s">
        <v>15</v>
      </c>
      <c r="G8" s="60" t="s">
        <v>15</v>
      </c>
      <c r="H8" s="59" t="s">
        <v>15</v>
      </c>
      <c r="I8" s="59" t="s">
        <v>15</v>
      </c>
      <c r="J8" s="60" t="s">
        <v>15</v>
      </c>
      <c r="K8" s="60" t="s">
        <v>15</v>
      </c>
      <c r="L8" s="59" t="s">
        <v>15</v>
      </c>
      <c r="M8" s="59" t="s">
        <v>15</v>
      </c>
      <c r="N8" s="60" t="s">
        <v>15</v>
      </c>
      <c r="O8" s="60" t="s">
        <v>15</v>
      </c>
      <c r="P8" s="61" t="s">
        <v>15</v>
      </c>
      <c r="Q8" s="463"/>
      <c r="R8" s="63" t="s">
        <v>15</v>
      </c>
      <c r="S8" s="64" t="s">
        <v>15</v>
      </c>
      <c r="T8" s="65" t="s">
        <v>15</v>
      </c>
      <c r="U8" s="64" t="s">
        <v>15</v>
      </c>
      <c r="V8" s="65" t="s">
        <v>15</v>
      </c>
      <c r="W8" s="64" t="s">
        <v>15</v>
      </c>
      <c r="X8" s="66" t="s">
        <v>15</v>
      </c>
    </row>
    <row r="9" spans="1:69" ht="14.1" customHeight="1" thickBot="1" x14ac:dyDescent="0.25">
      <c r="B9" s="469"/>
      <c r="C9" s="70">
        <v>5</v>
      </c>
      <c r="D9" s="71">
        <v>6.3</v>
      </c>
      <c r="E9" s="71">
        <v>8</v>
      </c>
      <c r="F9" s="72">
        <v>9.3000000000000007</v>
      </c>
      <c r="G9" s="73">
        <v>11</v>
      </c>
      <c r="H9" s="71">
        <v>12.3</v>
      </c>
      <c r="I9" s="71">
        <v>14</v>
      </c>
      <c r="J9" s="73">
        <v>15.3</v>
      </c>
      <c r="K9" s="73">
        <v>17</v>
      </c>
      <c r="L9" s="71">
        <v>18.3</v>
      </c>
      <c r="M9" s="71">
        <v>20</v>
      </c>
      <c r="N9" s="73">
        <v>21.3</v>
      </c>
      <c r="O9" s="73">
        <v>23</v>
      </c>
      <c r="P9" s="74">
        <v>2</v>
      </c>
      <c r="Q9" s="464"/>
      <c r="R9" s="75">
        <v>8</v>
      </c>
      <c r="S9" s="76">
        <v>11</v>
      </c>
      <c r="T9" s="77">
        <v>14</v>
      </c>
      <c r="U9" s="76">
        <v>17</v>
      </c>
      <c r="V9" s="77">
        <v>20</v>
      </c>
      <c r="W9" s="76">
        <v>23</v>
      </c>
      <c r="X9" s="78">
        <v>5</v>
      </c>
    </row>
    <row r="10" spans="1:69" ht="14.1" customHeight="1" x14ac:dyDescent="0.2">
      <c r="B10" s="257">
        <v>1</v>
      </c>
      <c r="C10" s="321" t="str">
        <f>IF(SUM('1-S'!AV9:AV27)&gt;0,'S-suma'!C10/(SUM('1-S'!AV9:AV27)),"-")</f>
        <v>-</v>
      </c>
      <c r="D10" s="322">
        <f>IF(SUM('1-S'!AW9:AW27)&gt;0,'S-suma'!D10/(SUM('1-S'!AW9:AW27)),"-")</f>
        <v>1.4339622641509433</v>
      </c>
      <c r="E10" s="322">
        <f>IF(SUM('1-S'!AX9:AX27)&gt;0,'S-suma'!E10/(SUM('1-S'!AX9:AX27)),"-")</f>
        <v>0.91988130563798209</v>
      </c>
      <c r="F10" s="323">
        <f>IF(SUM('1-S'!AY9:AY27)&gt;0,'S-suma'!F10/(SUM('1-S'!AY9:AY27)),"-")</f>
        <v>2.991452991452991</v>
      </c>
      <c r="G10" s="323">
        <f>IF(SUM('1-S'!AZ9:AZ27)&gt;0,'S-suma'!G10/(SUM('1-S'!AZ9:AZ27)),"-")</f>
        <v>2.7058823529411766</v>
      </c>
      <c r="H10" s="322">
        <f>IF(SUM('1-S'!BA9:BA27)&gt;0,'S-suma'!H10/(SUM('1-S'!BA9:BA27)),"-")</f>
        <v>4.0671641791044779</v>
      </c>
      <c r="I10" s="322">
        <f>IF(SUM('1-S'!BB9:BB27)&gt;0,'S-suma'!I10/(SUM('1-S'!BB9:BB27)),"-")</f>
        <v>4.6979865771812088</v>
      </c>
      <c r="J10" s="323">
        <f>IF(SUM('1-S'!BC9:BC27)&gt;0,'S-suma'!J10/(SUM('1-S'!BC9:BC27)),"-")</f>
        <v>2.1582733812949639</v>
      </c>
      <c r="K10" s="323">
        <f>IF(SUM('1-S'!BD9:BD27)&gt;0,'S-suma'!K10/(SUM('1-S'!BD9:BD27)),"-")</f>
        <v>2.061855670103093</v>
      </c>
      <c r="L10" s="322">
        <f>IF(SUM('1-S'!BE9:BE27)&gt;0,'S-suma'!L10/(SUM('1-S'!BE9:BE27)),"-")</f>
        <v>1.661631419939577</v>
      </c>
      <c r="M10" s="322">
        <f>IF(SUM('1-S'!BF9:BF27)&gt;0,'S-suma'!M10/(SUM('1-S'!BF9:BF27)),"-")</f>
        <v>0.99315068493150682</v>
      </c>
      <c r="N10" s="323">
        <f>IF(SUM('1-S'!BG9:BG27)&gt;0,'S-suma'!N10/(SUM('1-S'!BG9:BG27)),"-")</f>
        <v>0.59523809523809523</v>
      </c>
      <c r="O10" s="323">
        <f>IF(SUM('1-S'!BH9:BH27)&gt;0,'S-suma'!O10/(SUM('1-S'!BH9:BH27)),"-")</f>
        <v>0.89743589743589747</v>
      </c>
      <c r="P10" s="324" t="str">
        <f>IF(SUM('1-S'!BI9:BI27)&gt;0,'S-suma'!P10/(SUM('1-S'!BI9:BI27)),"-")</f>
        <v>-</v>
      </c>
      <c r="Q10" s="200">
        <f>'1-S'!U28</f>
        <v>2.0377231391040755</v>
      </c>
      <c r="R10" s="201">
        <f>IF(SUM('1-S'!BK9:BK27)&gt;0,'S-suma'!R10/(SUM('1-S'!BK9:BK27)),"-")</f>
        <v>1.1461794019933553</v>
      </c>
      <c r="S10" s="204">
        <f>IF(SUM('1-S'!BL9:BL27)&gt;0,'S-suma'!S10/(SUM('1-S'!BL9:BL27)),"-")</f>
        <v>2.8425357873210633</v>
      </c>
      <c r="T10" s="202">
        <f>IF(SUM('1-S'!BM9:BM27)&gt;0,'S-suma'!T10/(SUM('1-S'!BM9:BM27)),"-")</f>
        <v>4.2925659472422071</v>
      </c>
      <c r="U10" s="204">
        <f>IF(SUM('1-S'!BN9:BN27)&gt;0,'S-suma'!U10/(SUM('1-S'!BN9:BN27)),"-")</f>
        <v>2.1400778210116731</v>
      </c>
      <c r="V10" s="202">
        <f>IF(SUM('1-S'!BO9:BO27)&gt;0,'S-suma'!V10/(SUM('1-S'!BO9:BO27)),"-")</f>
        <v>1.348314606741573</v>
      </c>
      <c r="W10" s="204">
        <f>IF(SUM('1-S'!BP9:BP27)&gt;0,'S-suma'!W10/(SUM('1-S'!BP9:BP27)),"-")</f>
        <v>0.74074074074074081</v>
      </c>
      <c r="X10" s="203" t="str">
        <f>IF(SUM('1-S'!BQ9:BQ27)&gt;0,'S-suma'!X10/(SUM('1-S'!BQ9:BQ27)),"-")</f>
        <v>-</v>
      </c>
      <c r="Z10" s="401" t="str">
        <f>IF(SUM('1-S'!AV$9:AV27)&gt;0,SUM('1-S'!AV$9:AV27),"-")</f>
        <v>-</v>
      </c>
      <c r="AA10" s="206">
        <f>IF(SUM('1-S'!AW$9:AW27)&gt;0,SUM('1-S'!AW$9:AW27),"-")</f>
        <v>26.5</v>
      </c>
      <c r="AB10" s="206">
        <f>IF(SUM('1-S'!AX$9:AX27)&gt;0,SUM('1-S'!AX$9:AX27),"-")</f>
        <v>33.700000000000003</v>
      </c>
      <c r="AC10" s="206">
        <f>IF(SUM('1-S'!AY$9:AY27)&gt;0,SUM('1-S'!AY$9:AY27),"-")</f>
        <v>23.400000000000002</v>
      </c>
      <c r="AD10" s="206">
        <f>IF(SUM('1-S'!AZ$9:AZ27)&gt;0,SUM('1-S'!AZ$9:AZ27),"-")</f>
        <v>25.5</v>
      </c>
      <c r="AE10" s="206">
        <f>IF(SUM('1-S'!BA$9:BA27)&gt;0,SUM('1-S'!BA$9:BA27),"-")</f>
        <v>26.799999999999997</v>
      </c>
      <c r="AF10" s="206">
        <f>IF(SUM('1-S'!BB$9:BB27)&gt;0,SUM('1-S'!BB$9:BB27),"-")</f>
        <v>14.899999999999999</v>
      </c>
      <c r="AG10" s="206">
        <f>IF(SUM('1-S'!BC$9:BC27)&gt;0,SUM('1-S'!BC$9:BC27),"-")</f>
        <v>41.7</v>
      </c>
      <c r="AH10" s="206">
        <f>IF(SUM('1-S'!BD$9:BD27)&gt;0,SUM('1-S'!BD$9:BD27),"-")</f>
        <v>9.6999999999999993</v>
      </c>
      <c r="AI10" s="206">
        <f>IF(SUM('1-S'!BE$9:BE27)&gt;0,SUM('1-S'!BE$9:BE27),"-")</f>
        <v>33.1</v>
      </c>
      <c r="AJ10" s="206">
        <f>IF(SUM('1-S'!BF$9:BF27)&gt;0,SUM('1-S'!BF$9:BF27),"-")</f>
        <v>29.2</v>
      </c>
      <c r="AK10" s="206">
        <f>IF(SUM('1-S'!BG$9:BG27)&gt;0,SUM('1-S'!BG$9:BG27),"-")</f>
        <v>16.8</v>
      </c>
      <c r="AL10" s="206">
        <f>IF(SUM('1-S'!BH$9:BH27)&gt;0,SUM('1-S'!BH$9:BH27),"-")</f>
        <v>15.6</v>
      </c>
      <c r="AM10" s="206" t="str">
        <f>IF(SUM('1-S'!BI$9:BI27)&gt;0,SUM('1-S'!BI$9:BI27),"-")</f>
        <v>-</v>
      </c>
      <c r="AO10" s="207">
        <f>IF(SUM('1-S'!BK$9:BK27)&gt;0,SUM('1-S'!BK$9:BK27),"-")</f>
        <v>60.2</v>
      </c>
      <c r="AP10" s="207">
        <f>IF(SUM('1-S'!BL$9:BL27)&gt;0,SUM('1-S'!BL$9:BL27),"-")</f>
        <v>48.900000000000006</v>
      </c>
      <c r="AQ10" s="207">
        <f>IF(SUM('1-S'!BM$9:BM27)&gt;0,SUM('1-S'!BM$9:BM27),"-")</f>
        <v>41.699999999999996</v>
      </c>
      <c r="AR10" s="207">
        <f>IF(SUM('1-S'!BN$9:BN27)&gt;0,SUM('1-S'!BN$9:BN27),"-")</f>
        <v>51.4</v>
      </c>
      <c r="AS10" s="207">
        <f>IF(SUM('1-S'!BO$9:BO27)&gt;0,SUM('1-S'!BO$9:BO27),"-")</f>
        <v>62.3</v>
      </c>
      <c r="AT10" s="207">
        <f>IF(SUM('1-S'!BP$9:BP27)&gt;0,SUM('1-S'!BP$9:BP27),"-")</f>
        <v>32.4</v>
      </c>
      <c r="AU10" s="207" t="str">
        <f>IF(SUM('1-S'!BQ$9:BQ27)&gt;0,SUM('1-S'!BQ$9:BQ27),"-")</f>
        <v>-</v>
      </c>
    </row>
    <row r="11" spans="1:69" ht="14.1" customHeight="1" x14ac:dyDescent="0.2">
      <c r="B11" s="256">
        <v>3</v>
      </c>
      <c r="C11" s="321" t="str">
        <f>IF(SUM('3-S'!AV9:AV16)&gt;0,'S-suma'!C12/(SUM('3-S'!AV9:AV16)),"-")</f>
        <v>-</v>
      </c>
      <c r="D11" s="322" t="str">
        <f>IF(SUM('3-S'!AW9:AW16)&gt;0,'S-suma'!D12/(SUM('3-S'!AW9:AW16)),"-")</f>
        <v>-</v>
      </c>
      <c r="E11" s="322" t="str">
        <f>IF(SUM('3-S'!AX9:AX16)&gt;0,'S-suma'!E12/(SUM('3-S'!AX9:AX16)),"-")</f>
        <v>-</v>
      </c>
      <c r="F11" s="323">
        <f>IF(SUM('3-S'!AY9:AY16)&gt;0,'S-suma'!F12/(SUM('3-S'!AY9:AY16)),"-")</f>
        <v>0.57894736842105265</v>
      </c>
      <c r="G11" s="323">
        <f>IF(SUM('3-S'!AZ9:AZ16)&gt;0,'S-suma'!G12/(SUM('3-S'!AZ9:AZ16)),"-")</f>
        <v>1.566265060240964</v>
      </c>
      <c r="H11" s="322">
        <f>IF(SUM('3-S'!BA9:BA16)&gt;0,'S-suma'!H12/(SUM('3-S'!BA9:BA16)),"-")</f>
        <v>1.7647058823529413</v>
      </c>
      <c r="I11" s="322">
        <f>IF(SUM('3-S'!BB9:BB16)&gt;0,'S-suma'!I12/(SUM('3-S'!BB9:BB16)),"-")</f>
        <v>1.1599999999999999</v>
      </c>
      <c r="J11" s="323">
        <f>IF(SUM('3-S'!BC9:BC16)&gt;0,'S-suma'!J12/(SUM('3-S'!BC9:BC16)),"-")</f>
        <v>1.2280701754385965</v>
      </c>
      <c r="K11" s="323">
        <f>IF(SUM('3-S'!BD9:BD16)&gt;0,'S-suma'!K12/(SUM('3-S'!BD9:BD16)),"-")</f>
        <v>1.2686567164179103</v>
      </c>
      <c r="L11" s="322" t="str">
        <f>IF(SUM('3-S'!BE9:BE16)&gt;0,'S-suma'!L12/(SUM('3-S'!BE9:BE16)),"-")</f>
        <v>-</v>
      </c>
      <c r="M11" s="322" t="str">
        <f>IF(SUM('3-S'!BF9:BF16)&gt;0,'S-suma'!M12/(SUM('3-S'!BF9:BF16)),"-")</f>
        <v>-</v>
      </c>
      <c r="N11" s="323" t="str">
        <f>IF(SUM('3-S'!BG9:BG16)&gt;0,'S-suma'!N12/(SUM('3-S'!BG9:BG16)),"-")</f>
        <v>-</v>
      </c>
      <c r="O11" s="323" t="str">
        <f>IF(SUM('3-S'!BH9:BH16)&gt;0,'S-suma'!O12/(SUM('3-S'!BH9:BH16)),"-")</f>
        <v>-</v>
      </c>
      <c r="P11" s="324" t="str">
        <f>IF(SUM('3-S'!BI9:BI16)&gt;0,'S-suma'!P12/(SUM('3-S'!BI9:BI16)),"-")</f>
        <v>-</v>
      </c>
      <c r="Q11" s="200">
        <f>'3-S'!U17</f>
        <v>1.1538461538461535</v>
      </c>
      <c r="R11" s="201" t="str">
        <f>IF(SUM('3-S'!BK9:BK16)&gt;0,'S-suma'!R12/(SUM('3-S'!BK9:BK16)),"-")</f>
        <v>-</v>
      </c>
      <c r="S11" s="204">
        <f>IF(SUM('3-S'!BL9:BL16)&gt;0,'S-suma'!S12/(SUM('3-S'!BL9:BL16)),"-")</f>
        <v>0.96979332273449914</v>
      </c>
      <c r="T11" s="202">
        <f>IF(SUM('3-S'!BM9:BM16)&gt;0,'S-suma'!T12/(SUM('3-S'!BM9:BM16)),"-")</f>
        <v>1.3352272727272727</v>
      </c>
      <c r="U11" s="204">
        <f>IF(SUM('3-S'!BN9:BN16)&gt;0,'S-suma'!U12/(SUM('3-S'!BN9:BN16)),"-")</f>
        <v>1.2477396021699818</v>
      </c>
      <c r="V11" s="202" t="str">
        <f>IF(SUM('3-S'!BO9:BO16)&gt;0,'S-suma'!V12/(SUM('3-S'!BO9:BO16)),"-")</f>
        <v>-</v>
      </c>
      <c r="W11" s="204" t="str">
        <f>IF(SUM('3-S'!BP9:BP16)&gt;0,'S-suma'!W12/(SUM('3-S'!BP9:BP16)),"-")</f>
        <v>-</v>
      </c>
      <c r="X11" s="203" t="str">
        <f>IF(SUM('3-S'!BQ9:BQ16)&gt;0,'S-suma'!X12/(SUM('3-S'!BQ9:BQ16)),"-")</f>
        <v>-</v>
      </c>
      <c r="Z11" s="401" t="str">
        <f>IF(SUM('3-S'!AV$9:AV16)&gt;0,SUM('3-S'!AV$9:AV16),"-")</f>
        <v>-</v>
      </c>
      <c r="AA11" s="206" t="str">
        <f>IF(SUM('3-S'!AW$9:AW16)&gt;0,SUM('3-S'!AW$9:AW16),"-")</f>
        <v>-</v>
      </c>
      <c r="AB11" s="206" t="str">
        <f>IF(SUM('3-S'!AX$9:AX16)&gt;0,SUM('3-S'!AX$9:AX16),"-")</f>
        <v>-</v>
      </c>
      <c r="AC11" s="206">
        <f>IF(SUM('3-S'!AY$9:AY16)&gt;0,SUM('3-S'!AY$9:AY16),"-")</f>
        <v>38</v>
      </c>
      <c r="AD11" s="206">
        <f>IF(SUM('3-S'!AZ$9:AZ16)&gt;0,SUM('3-S'!AZ$9:AZ16),"-")</f>
        <v>24.9</v>
      </c>
      <c r="AE11" s="206">
        <f>IF(SUM('3-S'!BA$9:BA16)&gt;0,SUM('3-S'!BA$9:BA16),"-")</f>
        <v>10.199999999999999</v>
      </c>
      <c r="AF11" s="206">
        <f>IF(SUM('3-S'!BB$9:BB16)&gt;0,SUM('3-S'!BB$9:BB16),"-")</f>
        <v>25</v>
      </c>
      <c r="AG11" s="206">
        <f>IF(SUM('3-S'!BC$9:BC16)&gt;0,SUM('3-S'!BC$9:BC16),"-")</f>
        <v>28.5</v>
      </c>
      <c r="AH11" s="206">
        <f>IF(SUM('3-S'!BD$9:BD16)&gt;0,SUM('3-S'!BD$9:BD16),"-")</f>
        <v>26.8</v>
      </c>
      <c r="AI11" s="206" t="str">
        <f>IF(SUM('3-S'!BE$9:BE16)&gt;0,SUM('3-S'!BE$9:BE16),"-")</f>
        <v>-</v>
      </c>
      <c r="AJ11" s="206" t="str">
        <f>IF(SUM('3-S'!BF$9:BF16)&gt;0,SUM('3-S'!BF$9:BF16),"-")</f>
        <v>-</v>
      </c>
      <c r="AK11" s="206" t="str">
        <f>IF(SUM('3-S'!BG$9:BG16)&gt;0,SUM('3-S'!BG$9:BG16),"-")</f>
        <v>-</v>
      </c>
      <c r="AL11" s="206" t="str">
        <f>IF(SUM('3-S'!BH$9:BH16)&gt;0,SUM('3-S'!BH$9:BH16),"-")</f>
        <v>-</v>
      </c>
      <c r="AM11" s="206" t="str">
        <f>IF(SUM('3-S'!BI$9:BI16)&gt;0,SUM('3-S'!BI$9:BI16),"-")</f>
        <v>-</v>
      </c>
      <c r="AO11" s="207" t="str">
        <f>IF(SUM('3-S'!BK$9:BK16)&gt;0,SUM('3-S'!BK$9:BK16),"-")</f>
        <v>-</v>
      </c>
      <c r="AP11" s="207">
        <f>IF(SUM('3-S'!BL$9:BL16)&gt;0,SUM('3-S'!BL$9:BL16),"-")</f>
        <v>62.900000000000006</v>
      </c>
      <c r="AQ11" s="207">
        <f>IF(SUM('3-S'!BM$9:BM16)&gt;0,SUM('3-S'!BM$9:BM16),"-")</f>
        <v>35.200000000000003</v>
      </c>
      <c r="AR11" s="207">
        <f>IF(SUM('3-S'!BN$9:BN16)&gt;0,SUM('3-S'!BN$9:BN16),"-")</f>
        <v>55.300000000000004</v>
      </c>
      <c r="AS11" s="207" t="str">
        <f>IF(SUM('3-S'!BO$9:BO16)&gt;0,SUM('3-S'!BO$9:BO16),"-")</f>
        <v>-</v>
      </c>
      <c r="AT11" s="207" t="str">
        <f>IF(SUM('3-S'!BP$9:BP16)&gt;0,SUM('3-S'!BP$9:BP16),"-")</f>
        <v>-</v>
      </c>
      <c r="AU11" s="207" t="str">
        <f>IF(SUM('3-S'!BQ$9:BQ16)&gt;0,SUM('3-S'!BQ$9:BQ16),"-")</f>
        <v>-</v>
      </c>
    </row>
    <row r="12" spans="1:69" ht="14.1" customHeight="1" thickBot="1" x14ac:dyDescent="0.25">
      <c r="B12" s="256">
        <v>12</v>
      </c>
      <c r="C12" s="321" t="str">
        <f>IF(SUM('12-S'!AV9:AV23)&gt;0,'S-suma'!C14/(SUM('12-S'!AV9:AV23)),"-")</f>
        <v>-</v>
      </c>
      <c r="D12" s="322">
        <f>IF(SUM('12-S'!AW9:AW23)&gt;0,'S-suma'!D14/(SUM('12-S'!AW9:AW23)),"-")</f>
        <v>0.52447552447552448</v>
      </c>
      <c r="E12" s="322">
        <f>IF(SUM('12-S'!AX9:AX23)&gt;0,'S-suma'!E14/(SUM('12-S'!AX9:AX23)),"-")</f>
        <v>0.8571428571428571</v>
      </c>
      <c r="F12" s="323">
        <f>IF(SUM('12-S'!AY9:AY23)&gt;0,'S-suma'!F14/(SUM('12-S'!AY9:AY23)),"-")</f>
        <v>1.6911764705882353</v>
      </c>
      <c r="G12" s="323">
        <f>IF(SUM('12-S'!AZ9:AZ23)&gt;0,'S-suma'!G14/(SUM('12-S'!AZ9:AZ23)),"-")</f>
        <v>5.049019607843138</v>
      </c>
      <c r="H12" s="322">
        <f>IF(SUM('12-S'!BA9:BA23)&gt;0,'S-suma'!H14/(SUM('12-S'!BA9:BA23)),"-")</f>
        <v>2.5080385852090035</v>
      </c>
      <c r="I12" s="322">
        <f>IF(SUM('12-S'!BB9:BB23)&gt;0,'S-suma'!I14/(SUM('12-S'!BB9:BB23)),"-")</f>
        <v>2.6347305389221556</v>
      </c>
      <c r="J12" s="323">
        <f>IF(SUM('12-S'!BC9:BC23)&gt;0,'S-suma'!J14/(SUM('12-S'!BC9:BC23)),"-")</f>
        <v>1.9230769230769234</v>
      </c>
      <c r="K12" s="323">
        <f>IF(SUM('12-S'!BD9:BD23)&gt;0,'S-suma'!K14/(SUM('12-S'!BD9:BD23)),"-")</f>
        <v>1.7408906882591093</v>
      </c>
      <c r="L12" s="322">
        <f>IF(SUM('12-S'!BE9:BE23)&gt;0,'S-suma'!L14/(SUM('12-S'!BE9:BE23)),"-")</f>
        <v>1.6911764705882353</v>
      </c>
      <c r="M12" s="322">
        <f>IF(SUM('12-S'!BF9:BF23)&gt;0,'S-suma'!M14/(SUM('12-S'!BF9:BF23)),"-")</f>
        <v>0.70671378091872794</v>
      </c>
      <c r="N12" s="323">
        <f>IF(SUM('12-S'!BG9:BG23)&gt;0,'S-suma'!N14/(SUM('12-S'!BG9:BG23)),"-")</f>
        <v>1.1666666666666667</v>
      </c>
      <c r="O12" s="323" t="str">
        <f>IF(SUM('12-S'!BH9:BH23)&gt;0,'S-suma'!O14/(SUM('12-S'!BH9:BH23)),"-")</f>
        <v>-</v>
      </c>
      <c r="P12" s="324" t="str">
        <f>IF(SUM('12-S'!BI9:BI23)&gt;0,'S-suma'!P14/(SUM('12-S'!BI9:BI23)),"-")</f>
        <v>-</v>
      </c>
      <c r="Q12" s="200">
        <f>'12-S'!U24</f>
        <v>1.7973231357552581</v>
      </c>
      <c r="R12" s="201">
        <f>IF(SUM('12-S'!BK9:BK23)&gt;0,'S-suma'!R14/(SUM('12-S'!BK9:BK23)),"-")</f>
        <v>0.67796610169491522</v>
      </c>
      <c r="S12" s="204">
        <f>IF(SUM('12-S'!BL9:BL23)&gt;0,'S-suma'!S14/(SUM('12-S'!BL9:BL23)),"-")</f>
        <v>3.1302521008403366</v>
      </c>
      <c r="T12" s="202">
        <f>IF(SUM('12-S'!BM9:BM23)&gt;0,'S-suma'!T14/(SUM('12-S'!BM9:BM23)),"-")</f>
        <v>2.5523012552301259</v>
      </c>
      <c r="U12" s="204">
        <f>IF(SUM('12-S'!BN9:BN23)&gt;0,'S-suma'!U14/(SUM('12-S'!BN9:BN23)),"-")</f>
        <v>1.8241758241758241</v>
      </c>
      <c r="V12" s="202">
        <f>IF(SUM('12-S'!BO9:BO23)&gt;0,'S-suma'!V14/(SUM('12-S'!BO9:BO23)),"-")</f>
        <v>1.1891891891891893</v>
      </c>
      <c r="W12" s="204">
        <f>IF(SUM('12-S'!BP9:BP23)&gt;0,'S-suma'!W14/(SUM('12-S'!BP9:BP23)),"-")</f>
        <v>1.1666666666666667</v>
      </c>
      <c r="X12" s="203" t="str">
        <f>IF(SUM('12-S'!BQ9:BQ23)&gt;0,'S-suma'!X14/(SUM('12-S'!BQ9:BQ23)),"-")</f>
        <v>-</v>
      </c>
      <c r="Z12" s="401" t="str">
        <f>IF(SUM('12-S'!AV$9:AV23)&gt;0,SUM('12-S'!AV$9:AV23),"-")</f>
        <v>-</v>
      </c>
      <c r="AA12" s="206">
        <f>IF(SUM('12-S'!AW$9:AW23)&gt;0,SUM('12-S'!AW$9:AW23),"-")</f>
        <v>28.599999999999998</v>
      </c>
      <c r="AB12" s="206">
        <f>IF(SUM('12-S'!AX$9:AX23)&gt;0,SUM('12-S'!AX$9:AX23),"-")</f>
        <v>24.5</v>
      </c>
      <c r="AC12" s="206">
        <f>IF(SUM('12-S'!AY$9:AY23)&gt;0,SUM('12-S'!AY$9:AY23),"-")</f>
        <v>27.2</v>
      </c>
      <c r="AD12" s="206">
        <f>IF(SUM('12-S'!AZ$9:AZ23)&gt;0,SUM('12-S'!AZ$9:AZ23),"-")</f>
        <v>20.399999999999999</v>
      </c>
      <c r="AE12" s="206">
        <f>IF(SUM('12-S'!BA$9:BA23)&gt;0,SUM('12-S'!BA$9:BA23),"-")</f>
        <v>31.099999999999998</v>
      </c>
      <c r="AF12" s="206">
        <f>IF(SUM('12-S'!BB$9:BB23)&gt;0,SUM('12-S'!BB$9:BB23),"-")</f>
        <v>16.7</v>
      </c>
      <c r="AG12" s="206">
        <f>IF(SUM('12-S'!BC$9:BC23)&gt;0,SUM('12-S'!BC$9:BC23),"-")</f>
        <v>20.799999999999997</v>
      </c>
      <c r="AH12" s="206">
        <f>IF(SUM('12-S'!BD$9:BD23)&gt;0,SUM('12-S'!BD$9:BD23),"-")</f>
        <v>24.7</v>
      </c>
      <c r="AI12" s="206">
        <f>IF(SUM('12-S'!BE$9:BE23)&gt;0,SUM('12-S'!BE$9:BE23),"-")</f>
        <v>27.2</v>
      </c>
      <c r="AJ12" s="206">
        <f>IF(SUM('12-S'!BF$9:BF23)&gt;0,SUM('12-S'!BF$9:BF23),"-")</f>
        <v>28.299999999999997</v>
      </c>
      <c r="AK12" s="206">
        <f>IF(SUM('12-S'!BG$9:BG23)&gt;0,SUM('12-S'!BG$9:BG23),"-")</f>
        <v>12</v>
      </c>
      <c r="AL12" s="206" t="str">
        <f>IF(SUM('12-S'!BH$9:BH23)&gt;0,SUM('12-S'!BH$9:BH23),"-")</f>
        <v>-</v>
      </c>
      <c r="AM12" s="206" t="str">
        <f>IF(SUM('12-S'!BI$9:BI23)&gt;0,SUM('12-S'!BI$9:BI23),"-")</f>
        <v>-</v>
      </c>
      <c r="AO12" s="207">
        <f>IF(SUM('12-S'!BK$9:BK23)&gt;0,SUM('12-S'!BK$9:BK23),"-")</f>
        <v>53.1</v>
      </c>
      <c r="AP12" s="207">
        <f>IF(SUM('12-S'!BL$9:BL23)&gt;0,SUM('12-S'!BL$9:BL23),"-")</f>
        <v>47.599999999999994</v>
      </c>
      <c r="AQ12" s="207">
        <f>IF(SUM('12-S'!BM$9:BM23)&gt;0,SUM('12-S'!BM$9:BM23),"-")</f>
        <v>47.8</v>
      </c>
      <c r="AR12" s="207">
        <f>IF(SUM('12-S'!BN$9:BN23)&gt;0,SUM('12-S'!BN$9:BN23),"-")</f>
        <v>45.5</v>
      </c>
      <c r="AS12" s="207">
        <f>IF(SUM('12-S'!BO$9:BO23)&gt;0,SUM('12-S'!BO$9:BO23),"-")</f>
        <v>55.5</v>
      </c>
      <c r="AT12" s="207">
        <f>IF(SUM('12-S'!BP$9:BP23)&gt;0,SUM('12-S'!BP$9:BP23),"-")</f>
        <v>12</v>
      </c>
      <c r="AU12" s="207" t="str">
        <f>IF(SUM('12-S'!BQ$9:BQ23)&gt;0,SUM('12-S'!BQ$9:BQ23),"-")</f>
        <v>-</v>
      </c>
    </row>
    <row r="13" spans="1:69" ht="27.95" customHeight="1" thickBot="1" x14ac:dyDescent="0.25">
      <c r="B13" s="208" t="s">
        <v>37</v>
      </c>
      <c r="C13" s="325" t="str">
        <f>(IF(ISERROR(Z13)=TRUE,"-",+Z13))</f>
        <v>-</v>
      </c>
      <c r="D13" s="326">
        <f t="shared" ref="D13:P13" si="0">(IF(ISERROR(AA13)=TRUE,"-",+AA13))</f>
        <v>0.96188747731397473</v>
      </c>
      <c r="E13" s="326">
        <f t="shared" si="0"/>
        <v>0.89347079037800681</v>
      </c>
      <c r="F13" s="326">
        <f t="shared" si="0"/>
        <v>1.5575620767494356</v>
      </c>
      <c r="G13" s="326">
        <f t="shared" si="0"/>
        <v>2.9802259887005649</v>
      </c>
      <c r="H13" s="326">
        <f t="shared" si="0"/>
        <v>3.0102790014684291</v>
      </c>
      <c r="I13" s="326">
        <f t="shared" si="0"/>
        <v>2.5265017667844525</v>
      </c>
      <c r="J13" s="326">
        <f t="shared" si="0"/>
        <v>1.8131868131868132</v>
      </c>
      <c r="K13" s="326">
        <f t="shared" si="0"/>
        <v>1.5849673202614378</v>
      </c>
      <c r="L13" s="326">
        <f t="shared" si="0"/>
        <v>1.6749585406301826</v>
      </c>
      <c r="M13" s="326">
        <f t="shared" si="0"/>
        <v>0.85217391304347823</v>
      </c>
      <c r="N13" s="326">
        <f t="shared" si="0"/>
        <v>0.83333333333333326</v>
      </c>
      <c r="O13" s="326">
        <f t="shared" si="0"/>
        <v>0.89743589743589747</v>
      </c>
      <c r="P13" s="327" t="str">
        <f t="shared" si="0"/>
        <v>-</v>
      </c>
      <c r="Q13" s="205">
        <f>'S-suma'!Q16/km!F18</f>
        <v>1.7589210452374264</v>
      </c>
      <c r="R13" s="165">
        <f t="shared" ref="R13:X13" si="1">(IF(ISERROR(AO13)=TRUE,"-",+AO13))</f>
        <v>0.92674315975286836</v>
      </c>
      <c r="S13" s="166">
        <f t="shared" si="1"/>
        <v>2.1894604767879549</v>
      </c>
      <c r="T13" s="166">
        <f t="shared" si="1"/>
        <v>2.7906976744186047</v>
      </c>
      <c r="U13" s="166">
        <f t="shared" si="1"/>
        <v>1.7214191852825231</v>
      </c>
      <c r="V13" s="166">
        <f t="shared" si="1"/>
        <v>1.2733446519524618</v>
      </c>
      <c r="W13" s="166">
        <f t="shared" si="1"/>
        <v>0.85585585585585588</v>
      </c>
      <c r="X13" s="167" t="str">
        <f t="shared" si="1"/>
        <v>-</v>
      </c>
      <c r="Z13" s="402" t="e">
        <f>'S-suma'!C16/SUM(Z10:Z12)</f>
        <v>#DIV/0!</v>
      </c>
      <c r="AA13" s="258">
        <f>'S-suma'!D16/SUM(AA10:AA12)</f>
        <v>0.96188747731397473</v>
      </c>
      <c r="AB13" s="258">
        <f>'S-suma'!E16/SUM(AB10:AB12)</f>
        <v>0.89347079037800681</v>
      </c>
      <c r="AC13" s="258">
        <f>'S-suma'!F16/SUM(AC10:AC12)</f>
        <v>1.5575620767494356</v>
      </c>
      <c r="AD13" s="258">
        <f>'S-suma'!G16/SUM(AD10:AD12)</f>
        <v>2.9802259887005649</v>
      </c>
      <c r="AE13" s="258">
        <f>'S-suma'!H16/SUM(AE10:AE12)</f>
        <v>3.0102790014684291</v>
      </c>
      <c r="AF13" s="258">
        <f>'S-suma'!I16/SUM(AF10:AF12)</f>
        <v>2.5265017667844525</v>
      </c>
      <c r="AG13" s="258">
        <f>'S-suma'!J16/SUM(AG10:AG12)</f>
        <v>1.8131868131868132</v>
      </c>
      <c r="AH13" s="258">
        <f>'S-suma'!K16/SUM(AH10:AH12)</f>
        <v>1.5849673202614378</v>
      </c>
      <c r="AI13" s="258">
        <f>'S-suma'!L16/SUM(AI10:AI12)</f>
        <v>1.6749585406301826</v>
      </c>
      <c r="AJ13" s="258">
        <f>'S-suma'!M16/SUM(AJ10:AJ12)</f>
        <v>0.85217391304347823</v>
      </c>
      <c r="AK13" s="258">
        <f>'S-suma'!N16/SUM(AK10:AK12)</f>
        <v>0.83333333333333326</v>
      </c>
      <c r="AL13" s="258">
        <f>'S-suma'!O16/SUM(AL10:AL12)</f>
        <v>0.89743589743589747</v>
      </c>
      <c r="AM13" s="258" t="e">
        <f>'S-suma'!P16/SUM(AM10:AM12)</f>
        <v>#DIV/0!</v>
      </c>
      <c r="AO13" s="259">
        <f>'S-suma'!R16/SUM(AO10:AO12)</f>
        <v>0.92674315975286836</v>
      </c>
      <c r="AP13" s="259">
        <f>'S-suma'!S16/SUM(AP10:AP12)</f>
        <v>2.1894604767879549</v>
      </c>
      <c r="AQ13" s="259">
        <f>'S-suma'!T16/SUM(AQ10:AQ12)</f>
        <v>2.7906976744186047</v>
      </c>
      <c r="AR13" s="259">
        <f>'S-suma'!U16/SUM(AR10:AR12)</f>
        <v>1.7214191852825231</v>
      </c>
      <c r="AS13" s="259">
        <f>'S-suma'!V16/SUM(AS10:AS12)</f>
        <v>1.2733446519524618</v>
      </c>
      <c r="AT13" s="259">
        <f>'S-suma'!W16/SUM(AT10:AT12)</f>
        <v>0.85585585585585588</v>
      </c>
      <c r="AU13" s="259" t="e">
        <f>'S-suma'!X16/SUM(AU10:AU12)</f>
        <v>#DIV/0!</v>
      </c>
      <c r="AV13" s="260"/>
    </row>
    <row r="14" spans="1:69" ht="14.1" customHeight="1" x14ac:dyDescent="0.2">
      <c r="T14" s="261"/>
    </row>
    <row r="15" spans="1:69" ht="14.1" customHeight="1" x14ac:dyDescent="0.2"/>
    <row r="16" spans="1:69" ht="14.1" customHeight="1" x14ac:dyDescent="0.2"/>
    <row r="17" ht="13.7" customHeight="1" x14ac:dyDescent="0.2"/>
    <row r="18" ht="13.7" customHeight="1" x14ac:dyDescent="0.2"/>
    <row r="19" ht="13.7" customHeight="1" x14ac:dyDescent="0.2"/>
    <row r="20" ht="13.7" customHeight="1" x14ac:dyDescent="0.2"/>
    <row r="21" ht="13.7" customHeight="1" x14ac:dyDescent="0.2"/>
    <row r="22" ht="13.7" customHeight="1" x14ac:dyDescent="0.2"/>
    <row r="23" ht="13.7" customHeight="1" x14ac:dyDescent="0.2"/>
    <row r="24" ht="13.7" customHeight="1" x14ac:dyDescent="0.2"/>
  </sheetData>
  <mergeCells count="2">
    <mergeCell ref="B5:B9"/>
    <mergeCell ref="Q5:Q9"/>
  </mergeCells>
  <phoneticPr fontId="14" type="noConversion"/>
  <conditionalFormatting sqref="Q10:Q12">
    <cfRule type="cellIs" dxfId="10" priority="273" stopIfTrue="1" operator="greaterThanOrEqual">
      <formula>Q$13</formula>
    </cfRule>
    <cfRule type="cellIs" dxfId="9" priority="274" stopIfTrue="1" operator="lessThan">
      <formula>Q$13</formula>
    </cfRule>
  </conditionalFormatting>
  <printOptions horizontalCentered="1"/>
  <pageMargins left="0.31496062992125984" right="0.31496062992125984" top="0.39370078740157483" bottom="0.78740157480314965" header="0.51181102362204722" footer="0.51181102362204722"/>
  <pageSetup paperSize="9" scale="86" orientation="landscape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8">
    <tabColor rgb="FFFFFF00"/>
  </sheetPr>
  <dimension ref="A2:BQ17"/>
  <sheetViews>
    <sheetView topLeftCell="B2" workbookViewId="0">
      <pane xSplit="1" ySplit="8" topLeftCell="C10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7.28515625" style="252" customWidth="1"/>
    <col min="2" max="2" width="12.7109375" style="252" customWidth="1"/>
    <col min="3" max="16" width="6.85546875" style="252" customWidth="1"/>
    <col min="17" max="17" width="9.7109375" style="252" customWidth="1"/>
    <col min="18" max="24" width="6.85546875" style="252" customWidth="1"/>
    <col min="25" max="25" width="9.140625" style="252" customWidth="1"/>
    <col min="26" max="47" width="5.7109375" style="252" customWidth="1"/>
    <col min="48" max="16384" width="9.140625" style="252"/>
  </cols>
  <sheetData>
    <row r="2" spans="1:69" s="1" customFormat="1" x14ac:dyDescent="0.2">
      <c r="A2" s="1">
        <f>'S-pas na km'!A2+1</f>
        <v>23</v>
      </c>
      <c r="X2" s="3" t="str">
        <f>(MID("TABELA",1,6))&amp;" "&amp;(A2)</f>
        <v>TABELA 23</v>
      </c>
      <c r="AS2" s="3"/>
      <c r="BQ2" s="3"/>
    </row>
    <row r="3" spans="1:69" s="1" customFormat="1" ht="27.95" customHeight="1" x14ac:dyDescent="0.2">
      <c r="B3" s="410" t="s">
        <v>91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AS3" s="3"/>
      <c r="BQ3" s="3"/>
    </row>
    <row r="4" spans="1:69" ht="27.95" customHeight="1" thickBot="1" x14ac:dyDescent="0.25">
      <c r="B4" s="136" t="s">
        <v>41</v>
      </c>
      <c r="C4" s="136"/>
      <c r="D4" s="6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6"/>
      <c r="P4" s="6"/>
      <c r="Q4" s="6"/>
      <c r="R4" s="136"/>
      <c r="S4" s="136"/>
      <c r="T4" s="136"/>
      <c r="U4" s="136"/>
      <c r="V4" s="136"/>
      <c r="W4" s="136"/>
      <c r="X4" s="136"/>
    </row>
    <row r="5" spans="1:69" ht="15.75" customHeight="1" thickBot="1" x14ac:dyDescent="0.25">
      <c r="B5" s="467" t="s">
        <v>32</v>
      </c>
      <c r="C5" s="180" t="s">
        <v>2</v>
      </c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255"/>
      <c r="Q5" s="462" t="s">
        <v>35</v>
      </c>
      <c r="R5" s="181" t="s">
        <v>27</v>
      </c>
      <c r="S5" s="182"/>
      <c r="T5" s="182"/>
      <c r="U5" s="182"/>
      <c r="V5" s="182"/>
      <c r="W5" s="182"/>
      <c r="X5" s="183"/>
    </row>
    <row r="6" spans="1:69" ht="14.1" customHeight="1" x14ac:dyDescent="0.2">
      <c r="B6" s="468"/>
      <c r="C6" s="26" t="s">
        <v>4</v>
      </c>
      <c r="D6" s="27" t="s">
        <v>4</v>
      </c>
      <c r="E6" s="27" t="s">
        <v>4</v>
      </c>
      <c r="F6" s="28" t="s">
        <v>4</v>
      </c>
      <c r="G6" s="28" t="s">
        <v>4</v>
      </c>
      <c r="H6" s="27" t="s">
        <v>4</v>
      </c>
      <c r="I6" s="27" t="s">
        <v>4</v>
      </c>
      <c r="J6" s="28" t="s">
        <v>4</v>
      </c>
      <c r="K6" s="28" t="s">
        <v>4</v>
      </c>
      <c r="L6" s="27" t="s">
        <v>4</v>
      </c>
      <c r="M6" s="27" t="s">
        <v>4</v>
      </c>
      <c r="N6" s="28" t="s">
        <v>4</v>
      </c>
      <c r="O6" s="28" t="s">
        <v>4</v>
      </c>
      <c r="P6" s="29" t="s">
        <v>4</v>
      </c>
      <c r="Q6" s="463"/>
      <c r="R6" s="30" t="s">
        <v>4</v>
      </c>
      <c r="S6" s="31" t="s">
        <v>4</v>
      </c>
      <c r="T6" s="32" t="s">
        <v>4</v>
      </c>
      <c r="U6" s="31" t="s">
        <v>4</v>
      </c>
      <c r="V6" s="32" t="s">
        <v>4</v>
      </c>
      <c r="W6" s="31" t="s">
        <v>4</v>
      </c>
      <c r="X6" s="33" t="s">
        <v>4</v>
      </c>
    </row>
    <row r="7" spans="1:69" ht="14.1" customHeight="1" x14ac:dyDescent="0.2">
      <c r="B7" s="468"/>
      <c r="C7" s="43">
        <v>2.0099999999999998</v>
      </c>
      <c r="D7" s="44">
        <v>5.01</v>
      </c>
      <c r="E7" s="44">
        <v>6.31</v>
      </c>
      <c r="F7" s="45">
        <v>8.01</v>
      </c>
      <c r="G7" s="46">
        <v>9.31</v>
      </c>
      <c r="H7" s="44">
        <v>11.01</v>
      </c>
      <c r="I7" s="44">
        <v>12.31</v>
      </c>
      <c r="J7" s="46">
        <v>14.01</v>
      </c>
      <c r="K7" s="46">
        <v>15.31</v>
      </c>
      <c r="L7" s="44">
        <v>17.010000000000002</v>
      </c>
      <c r="M7" s="44">
        <v>18.309999999999999</v>
      </c>
      <c r="N7" s="46">
        <v>20.010000000000002</v>
      </c>
      <c r="O7" s="46">
        <v>21.31</v>
      </c>
      <c r="P7" s="47">
        <v>23.01</v>
      </c>
      <c r="Q7" s="463"/>
      <c r="R7" s="48">
        <v>5.01</v>
      </c>
      <c r="S7" s="49">
        <v>8.01</v>
      </c>
      <c r="T7" s="50">
        <v>11.01</v>
      </c>
      <c r="U7" s="49">
        <v>14.01</v>
      </c>
      <c r="V7" s="50">
        <v>17.010000000000002</v>
      </c>
      <c r="W7" s="49">
        <v>20.010000000000002</v>
      </c>
      <c r="X7" s="51">
        <v>23.01</v>
      </c>
    </row>
    <row r="8" spans="1:69" ht="14.1" customHeight="1" x14ac:dyDescent="0.2">
      <c r="B8" s="468"/>
      <c r="C8" s="58" t="s">
        <v>15</v>
      </c>
      <c r="D8" s="59" t="s">
        <v>15</v>
      </c>
      <c r="E8" s="59" t="s">
        <v>15</v>
      </c>
      <c r="F8" s="60" t="s">
        <v>15</v>
      </c>
      <c r="G8" s="60" t="s">
        <v>15</v>
      </c>
      <c r="H8" s="59" t="s">
        <v>15</v>
      </c>
      <c r="I8" s="59" t="s">
        <v>15</v>
      </c>
      <c r="J8" s="60" t="s">
        <v>15</v>
      </c>
      <c r="K8" s="60" t="s">
        <v>15</v>
      </c>
      <c r="L8" s="59" t="s">
        <v>15</v>
      </c>
      <c r="M8" s="59" t="s">
        <v>15</v>
      </c>
      <c r="N8" s="60" t="s">
        <v>15</v>
      </c>
      <c r="O8" s="60" t="s">
        <v>15</v>
      </c>
      <c r="P8" s="61" t="s">
        <v>15</v>
      </c>
      <c r="Q8" s="463"/>
      <c r="R8" s="63" t="s">
        <v>15</v>
      </c>
      <c r="S8" s="64" t="s">
        <v>15</v>
      </c>
      <c r="T8" s="65" t="s">
        <v>15</v>
      </c>
      <c r="U8" s="64" t="s">
        <v>15</v>
      </c>
      <c r="V8" s="65" t="s">
        <v>15</v>
      </c>
      <c r="W8" s="64" t="s">
        <v>15</v>
      </c>
      <c r="X8" s="66" t="s">
        <v>15</v>
      </c>
    </row>
    <row r="9" spans="1:69" ht="14.1" customHeight="1" thickBot="1" x14ac:dyDescent="0.25">
      <c r="B9" s="469"/>
      <c r="C9" s="70">
        <v>5</v>
      </c>
      <c r="D9" s="71">
        <v>6.3</v>
      </c>
      <c r="E9" s="71">
        <v>8</v>
      </c>
      <c r="F9" s="72">
        <v>9.3000000000000007</v>
      </c>
      <c r="G9" s="73">
        <v>11</v>
      </c>
      <c r="H9" s="71">
        <v>12.3</v>
      </c>
      <c r="I9" s="71">
        <v>14</v>
      </c>
      <c r="J9" s="73">
        <v>15.3</v>
      </c>
      <c r="K9" s="73">
        <v>17</v>
      </c>
      <c r="L9" s="71">
        <v>18.3</v>
      </c>
      <c r="M9" s="71">
        <v>20</v>
      </c>
      <c r="N9" s="73">
        <v>21.3</v>
      </c>
      <c r="O9" s="73">
        <v>23</v>
      </c>
      <c r="P9" s="74">
        <v>2</v>
      </c>
      <c r="Q9" s="464"/>
      <c r="R9" s="75">
        <v>8</v>
      </c>
      <c r="S9" s="76">
        <v>11</v>
      </c>
      <c r="T9" s="77">
        <v>14</v>
      </c>
      <c r="U9" s="76">
        <v>17</v>
      </c>
      <c r="V9" s="77">
        <v>20</v>
      </c>
      <c r="W9" s="76">
        <v>23</v>
      </c>
      <c r="X9" s="78">
        <v>5</v>
      </c>
    </row>
    <row r="10" spans="1:69" ht="14.1" customHeight="1" x14ac:dyDescent="0.2">
      <c r="B10" s="257">
        <v>1</v>
      </c>
      <c r="C10" s="321" t="str">
        <f>IF(SUM('1-N'!AV9:AV27)&gt;0,'N-suma'!C10/(SUM('1-N'!AV9:AV27)),"-")</f>
        <v>-</v>
      </c>
      <c r="D10" s="322">
        <f>IF(SUM('1-N'!AW9:AW27)&gt;0,'N-suma'!D10/(SUM('1-N'!AW9:AW27)),"-")</f>
        <v>0.79245283018867929</v>
      </c>
      <c r="E10" s="322">
        <f>IF(SUM('1-N'!AX9:AX27)&gt;0,'N-suma'!E10/(SUM('1-N'!AX9:AX27)),"-")</f>
        <v>1.0682492581602372</v>
      </c>
      <c r="F10" s="323">
        <f>IF(SUM('1-N'!AY9:AY27)&gt;0,'N-suma'!F10/(SUM('1-N'!AY9:AY27)),"-")</f>
        <v>1.3675213675213673</v>
      </c>
      <c r="G10" s="323">
        <f>IF(SUM('1-N'!AZ9:AZ27)&gt;0,'N-suma'!G10/(SUM('1-N'!AZ9:AZ27)),"-")</f>
        <v>1.8431372549019607</v>
      </c>
      <c r="H10" s="322">
        <f>IF(SUM('1-N'!BA9:BA27)&gt;0,'N-suma'!H10/(SUM('1-N'!BA9:BA27)),"-")</f>
        <v>1.7910447761194033</v>
      </c>
      <c r="I10" s="322">
        <f>IF(SUM('1-N'!BB9:BB27)&gt;0,'N-suma'!I10/(SUM('1-N'!BB9:BB27)),"-")</f>
        <v>2.9530201342281881</v>
      </c>
      <c r="J10" s="323">
        <f>IF(SUM('1-N'!BC9:BC27)&gt;0,'N-suma'!J10/(SUM('1-N'!BC9:BC27)),"-")</f>
        <v>1.5347721822541966</v>
      </c>
      <c r="K10" s="323">
        <f>IF(SUM('1-N'!BD9:BD27)&gt;0,'N-suma'!K10/(SUM('1-N'!BD9:BD27)),"-")</f>
        <v>2.2680412371134024</v>
      </c>
      <c r="L10" s="322">
        <f>IF(SUM('1-N'!BE9:BE27)&gt;0,'N-suma'!L10/(SUM('1-N'!BE9:BE27)),"-")</f>
        <v>1.1782477341389728</v>
      </c>
      <c r="M10" s="322">
        <f>IF(SUM('1-N'!BF9:BF27)&gt;0,'N-suma'!M10/(SUM('1-N'!BF9:BF27)),"-")</f>
        <v>0.85616438356164382</v>
      </c>
      <c r="N10" s="323">
        <f>IF(SUM('1-N'!BG9:BG27)&gt;0,'N-suma'!N10/(SUM('1-N'!BG9:BG27)),"-")</f>
        <v>0.59523809523809523</v>
      </c>
      <c r="O10" s="323">
        <f>IF(SUM('1-N'!BH9:BH27)&gt;0,'N-suma'!O10/(SUM('1-N'!BH9:BH27)),"-")</f>
        <v>0.44871794871794873</v>
      </c>
      <c r="P10" s="324" t="str">
        <f>IF(SUM('1-N'!BI9:BI27)&gt;0,'N-suma'!P10/(SUM('1-N'!BI9:BI27)),"-")</f>
        <v>-</v>
      </c>
      <c r="Q10" s="200">
        <f>'1-N'!U28</f>
        <v>1.3304142809026609</v>
      </c>
      <c r="R10" s="201">
        <f>IF(SUM('1-N'!BK9:BK27)&gt;0,'N-suma'!R10/(SUM('1-N'!BK9:BK27)),"-")</f>
        <v>0.94684385382059799</v>
      </c>
      <c r="S10" s="204">
        <f>IF(SUM('1-N'!BL9:BL27)&gt;0,'N-suma'!S10/(SUM('1-N'!BL9:BL27)),"-")</f>
        <v>1.6155419222903884</v>
      </c>
      <c r="T10" s="202">
        <f>IF(SUM('1-N'!BM9:BM27)&gt;0,'N-suma'!T10/(SUM('1-N'!BM9:BM27)),"-")</f>
        <v>2.2062350119904077</v>
      </c>
      <c r="U10" s="204">
        <f>IF(SUM('1-N'!BN9:BN27)&gt;0,'N-suma'!U10/(SUM('1-N'!BN9:BN27)),"-")</f>
        <v>1.6731517509727627</v>
      </c>
      <c r="V10" s="202">
        <f>IF(SUM('1-N'!BO9:BO27)&gt;0,'N-suma'!V10/(SUM('1-N'!BO9:BO27)),"-")</f>
        <v>1.027287319422151</v>
      </c>
      <c r="W10" s="204">
        <f>IF(SUM('1-N'!BP9:BP27)&gt;0,'N-suma'!W10/(SUM('1-N'!BP9:BP27)),"-")</f>
        <v>0.52469135802469136</v>
      </c>
      <c r="X10" s="203" t="str">
        <f>IF(SUM('1-N'!BQ9:BQ27)&gt;0,'N-suma'!X10/(SUM('1-N'!BQ9:BQ27)),"-")</f>
        <v>-</v>
      </c>
      <c r="Z10" s="401" t="str">
        <f>IF(SUM('1-N'!AV$9:AV27)&gt;0,SUM('1-N'!AV$9:AV27),"-")</f>
        <v>-</v>
      </c>
      <c r="AA10" s="206">
        <f>IF(SUM('1-N'!AW$9:AW27)&gt;0,SUM('1-N'!AW$9:AW27),"-")</f>
        <v>26.5</v>
      </c>
      <c r="AB10" s="206">
        <f>IF(SUM('1-N'!AX$9:AX27)&gt;0,SUM('1-N'!AX$9:AX27),"-")</f>
        <v>33.700000000000003</v>
      </c>
      <c r="AC10" s="206">
        <f>IF(SUM('1-N'!AY$9:AY27)&gt;0,SUM('1-N'!AY$9:AY27),"-")</f>
        <v>23.400000000000002</v>
      </c>
      <c r="AD10" s="206">
        <f>IF(SUM('1-N'!AZ$9:AZ27)&gt;0,SUM('1-N'!AZ$9:AZ27),"-")</f>
        <v>25.5</v>
      </c>
      <c r="AE10" s="206">
        <f>IF(SUM('1-N'!BA$9:BA27)&gt;0,SUM('1-N'!BA$9:BA27),"-")</f>
        <v>26.799999999999997</v>
      </c>
      <c r="AF10" s="206">
        <f>IF(SUM('1-N'!BB$9:BB27)&gt;0,SUM('1-N'!BB$9:BB27),"-")</f>
        <v>14.899999999999999</v>
      </c>
      <c r="AG10" s="206">
        <f>IF(SUM('1-N'!BC$9:BC27)&gt;0,SUM('1-N'!BC$9:BC27),"-")</f>
        <v>41.7</v>
      </c>
      <c r="AH10" s="206">
        <f>IF(SUM('1-N'!BD$9:BD27)&gt;0,SUM('1-N'!BD$9:BD27),"-")</f>
        <v>9.6999999999999993</v>
      </c>
      <c r="AI10" s="206">
        <f>IF(SUM('1-N'!BE$9:BE27)&gt;0,SUM('1-N'!BE$9:BE27),"-")</f>
        <v>33.1</v>
      </c>
      <c r="AJ10" s="206">
        <f>IF(SUM('1-N'!BF$9:BF27)&gt;0,SUM('1-N'!BF$9:BF27),"-")</f>
        <v>29.2</v>
      </c>
      <c r="AK10" s="206">
        <f>IF(SUM('1-N'!BG$9:BG27)&gt;0,SUM('1-N'!BG$9:BG27),"-")</f>
        <v>16.8</v>
      </c>
      <c r="AL10" s="206">
        <f>IF(SUM('1-N'!BH$9:BH27)&gt;0,SUM('1-N'!BH$9:BH27),"-")</f>
        <v>15.6</v>
      </c>
      <c r="AM10" s="206" t="str">
        <f>IF(SUM('1-N'!BI$9:BI27)&gt;0,SUM('1-N'!BI$9:BI27),"-")</f>
        <v>-</v>
      </c>
      <c r="AO10" s="207">
        <f>IF(SUM('1-N'!BK$9:BK27)&gt;0,SUM('1-N'!BK$9:BK27),"-")</f>
        <v>60.2</v>
      </c>
      <c r="AP10" s="207">
        <f>IF(SUM('1-N'!BL$9:BL27)&gt;0,SUM('1-N'!BL$9:BL27),"-")</f>
        <v>48.900000000000006</v>
      </c>
      <c r="AQ10" s="207">
        <f>IF(SUM('1-N'!BM$9:BM27)&gt;0,SUM('1-N'!BM$9:BM27),"-")</f>
        <v>41.699999999999996</v>
      </c>
      <c r="AR10" s="207">
        <f>IF(SUM('1-N'!BN$9:BN27)&gt;0,SUM('1-N'!BN$9:BN27),"-")</f>
        <v>51.4</v>
      </c>
      <c r="AS10" s="207">
        <f>IF(SUM('1-N'!BO$9:BO27)&gt;0,SUM('1-N'!BO$9:BO27),"-")</f>
        <v>62.3</v>
      </c>
      <c r="AT10" s="207">
        <f>IF(SUM('1-N'!BP$9:BP27)&gt;0,SUM('1-N'!BP$9:BP27),"-")</f>
        <v>32.4</v>
      </c>
      <c r="AU10" s="207" t="str">
        <f>IF(SUM('1-N'!BQ$9:BQ27)&gt;0,SUM('1-N'!BQ$9:BQ27),"-")</f>
        <v>-</v>
      </c>
    </row>
    <row r="11" spans="1:69" ht="14.1" customHeight="1" x14ac:dyDescent="0.2">
      <c r="B11" s="256">
        <v>3</v>
      </c>
      <c r="C11" s="321" t="str">
        <f>IF(SUM('3-N'!AV9:AV16)&gt;0,'N-suma'!C12/(SUM('3-N'!AV9:AV16)),"-")</f>
        <v>-</v>
      </c>
      <c r="D11" s="322" t="str">
        <f>IF(SUM('3-N'!AW9:AW16)&gt;0,'N-suma'!D12/(SUM('3-N'!AW9:AW16)),"-")</f>
        <v>-</v>
      </c>
      <c r="E11" s="322" t="str">
        <f>IF(SUM('3-N'!AX9:AX16)&gt;0,'N-suma'!E12/(SUM('3-N'!AX9:AX16)),"-")</f>
        <v>-</v>
      </c>
      <c r="F11" s="323">
        <f>IF(SUM('3-N'!AY9:AY16)&gt;0,'N-suma'!F12/(SUM('3-N'!AY9:AY16)),"-")</f>
        <v>0.47368421052631576</v>
      </c>
      <c r="G11" s="323">
        <f>IF(SUM('3-N'!AZ9:AZ16)&gt;0,'N-suma'!G12/(SUM('3-N'!AZ9:AZ16)),"-")</f>
        <v>1.0843373493975905</v>
      </c>
      <c r="H11" s="322">
        <f>IF(SUM('3-N'!BA9:BA16)&gt;0,'N-suma'!H12/(SUM('3-N'!BA9:BA16)),"-")</f>
        <v>1.6666666666666667</v>
      </c>
      <c r="I11" s="322">
        <f>IF(SUM('3-N'!BB9:BB16)&gt;0,'N-suma'!I12/(SUM('3-N'!BB9:BB16)),"-")</f>
        <v>0.8</v>
      </c>
      <c r="J11" s="323">
        <f>IF(SUM('3-N'!BC9:BC16)&gt;0,'N-suma'!J12/(SUM('3-N'!BC9:BC16)),"-")</f>
        <v>0.56140350877192979</v>
      </c>
      <c r="K11" s="323">
        <f>IF(SUM('3-N'!BD9:BD16)&gt;0,'N-suma'!K12/(SUM('3-N'!BD9:BD16)),"-")</f>
        <v>0.70895522388059695</v>
      </c>
      <c r="L11" s="322" t="str">
        <f>IF(SUM('3-N'!BE9:BE16)&gt;0,'N-suma'!L12/(SUM('3-N'!BE9:BE16)),"-")</f>
        <v>-</v>
      </c>
      <c r="M11" s="322" t="str">
        <f>IF(SUM('3-N'!BF9:BF16)&gt;0,'N-suma'!M12/(SUM('3-N'!BF9:BF16)),"-")</f>
        <v>-</v>
      </c>
      <c r="N11" s="323" t="str">
        <f>IF(SUM('3-N'!BG9:BG16)&gt;0,'N-suma'!N12/(SUM('3-N'!BG9:BG16)),"-")</f>
        <v>-</v>
      </c>
      <c r="O11" s="323" t="str">
        <f>IF(SUM('3-N'!BH9:BH16)&gt;0,'N-suma'!O12/(SUM('3-N'!BH9:BH16)),"-")</f>
        <v>-</v>
      </c>
      <c r="P11" s="324" t="str">
        <f>IF(SUM('3-N'!BI9:BI16)&gt;0,'N-suma'!P12/(SUM('3-N'!BI9:BI16)),"-")</f>
        <v>-</v>
      </c>
      <c r="Q11" s="200">
        <f>'3-N'!U17</f>
        <v>0.76271186440677952</v>
      </c>
      <c r="R11" s="201" t="str">
        <f>IF(SUM('3-N'!BK9:BK16)&gt;0,'N-suma'!R12/(SUM('3-N'!BK9:BK16)),"-")</f>
        <v>-</v>
      </c>
      <c r="S11" s="204">
        <f>IF(SUM('3-N'!BL9:BL16)&gt;0,'N-suma'!S12/(SUM('3-N'!BL9:BL16)),"-")</f>
        <v>0.71542130365659773</v>
      </c>
      <c r="T11" s="202">
        <f>IF(SUM('3-N'!BM9:BM16)&gt;0,'N-suma'!T12/(SUM('3-N'!BM9:BM16)),"-")</f>
        <v>1.0511363636363635</v>
      </c>
      <c r="U11" s="204">
        <f>IF(SUM('3-N'!BN9:BN16)&gt;0,'N-suma'!U12/(SUM('3-N'!BN9:BN16)),"-")</f>
        <v>0.63291139240506322</v>
      </c>
      <c r="V11" s="202" t="str">
        <f>IF(SUM('3-N'!BO9:BO16)&gt;0,'N-suma'!V12/(SUM('3-N'!BO9:BO16)),"-")</f>
        <v>-</v>
      </c>
      <c r="W11" s="204" t="str">
        <f>IF(SUM('3-N'!BP9:BP16)&gt;0,'N-suma'!W12/(SUM('3-N'!BP9:BP16)),"-")</f>
        <v>-</v>
      </c>
      <c r="X11" s="203" t="str">
        <f>IF(SUM('3-N'!BQ9:BQ16)&gt;0,'N-suma'!X12/(SUM('3-N'!BQ9:BQ16)),"-")</f>
        <v>-</v>
      </c>
      <c r="Z11" s="401" t="str">
        <f>IF(SUM('3-N'!AV$9:AV16)&gt;0,SUM('3-N'!AV$9:AV16),"-")</f>
        <v>-</v>
      </c>
      <c r="AA11" s="206" t="str">
        <f>IF(SUM('3-N'!AW$9:AW16)&gt;0,SUM('3-N'!AW$9:AW16),"-")</f>
        <v>-</v>
      </c>
      <c r="AB11" s="206" t="str">
        <f>IF(SUM('3-N'!AX$9:AX16)&gt;0,SUM('3-N'!AX$9:AX16),"-")</f>
        <v>-</v>
      </c>
      <c r="AC11" s="206">
        <f>IF(SUM('3-N'!AY$9:AY16)&gt;0,SUM('3-N'!AY$9:AY16),"-")</f>
        <v>38</v>
      </c>
      <c r="AD11" s="206">
        <f>IF(SUM('3-N'!AZ$9:AZ16)&gt;0,SUM('3-N'!AZ$9:AZ16),"-")</f>
        <v>24.9</v>
      </c>
      <c r="AE11" s="206">
        <f>IF(SUM('3-N'!BA$9:BA16)&gt;0,SUM('3-N'!BA$9:BA16),"-")</f>
        <v>10.199999999999999</v>
      </c>
      <c r="AF11" s="206">
        <f>IF(SUM('3-N'!BB$9:BB16)&gt;0,SUM('3-N'!BB$9:BB16),"-")</f>
        <v>25</v>
      </c>
      <c r="AG11" s="206">
        <f>IF(SUM('3-N'!BC$9:BC16)&gt;0,SUM('3-N'!BC$9:BC16),"-")</f>
        <v>28.5</v>
      </c>
      <c r="AH11" s="206">
        <f>IF(SUM('3-N'!BD$9:BD16)&gt;0,SUM('3-N'!BD$9:BD16),"-")</f>
        <v>26.8</v>
      </c>
      <c r="AI11" s="206" t="str">
        <f>IF(SUM('3-N'!BE$9:BE16)&gt;0,SUM('3-N'!BE$9:BE16),"-")</f>
        <v>-</v>
      </c>
      <c r="AJ11" s="206" t="str">
        <f>IF(SUM('3-N'!BF$9:BF16)&gt;0,SUM('3-N'!BF$9:BF16),"-")</f>
        <v>-</v>
      </c>
      <c r="AK11" s="206" t="str">
        <f>IF(SUM('3-N'!BG$9:BG16)&gt;0,SUM('3-N'!BG$9:BG16),"-")</f>
        <v>-</v>
      </c>
      <c r="AL11" s="206" t="str">
        <f>IF(SUM('3-N'!BH$9:BH16)&gt;0,SUM('3-N'!BH$9:BH16),"-")</f>
        <v>-</v>
      </c>
      <c r="AM11" s="206" t="str">
        <f>IF(SUM('3-N'!BI$9:BI16)&gt;0,SUM('3-N'!BI$9:BI16),"-")</f>
        <v>-</v>
      </c>
      <c r="AO11" s="207" t="str">
        <f>IF(SUM('3-N'!BK$9:BK16)&gt;0,SUM('3-N'!BK$9:BK16),"-")</f>
        <v>-</v>
      </c>
      <c r="AP11" s="207">
        <f>IF(SUM('3-N'!BL$9:BL16)&gt;0,SUM('3-N'!BL$9:BL16),"-")</f>
        <v>62.900000000000006</v>
      </c>
      <c r="AQ11" s="207">
        <f>IF(SUM('3-N'!BM$9:BM16)&gt;0,SUM('3-N'!BM$9:BM16),"-")</f>
        <v>35.200000000000003</v>
      </c>
      <c r="AR11" s="207">
        <f>IF(SUM('3-N'!BN$9:BN16)&gt;0,SUM('3-N'!BN$9:BN16),"-")</f>
        <v>55.300000000000004</v>
      </c>
      <c r="AS11" s="207" t="str">
        <f>IF(SUM('3-N'!BO$9:BO16)&gt;0,SUM('3-N'!BO$9:BO16),"-")</f>
        <v>-</v>
      </c>
      <c r="AT11" s="207" t="str">
        <f>IF(SUM('3-N'!BP$9:BP16)&gt;0,SUM('3-N'!BP$9:BP16),"-")</f>
        <v>-</v>
      </c>
      <c r="AU11" s="207" t="str">
        <f>IF(SUM('3-N'!BQ$9:BQ16)&gt;0,SUM('3-N'!BQ$9:BQ16),"-")</f>
        <v>-</v>
      </c>
    </row>
    <row r="12" spans="1:69" ht="14.1" customHeight="1" thickBot="1" x14ac:dyDescent="0.25">
      <c r="B12" s="256">
        <v>12</v>
      </c>
      <c r="C12" s="321" t="str">
        <f>IF(SUM('12-N'!AV9:AV23)&gt;0,'N-suma'!C14/(SUM('12-N'!AV9:AV23)),"-")</f>
        <v>-</v>
      </c>
      <c r="D12" s="322">
        <f>IF(SUM('12-N'!AW9:AW23)&gt;0,'N-suma'!D14/(SUM('12-N'!AW9:AW23)),"-")</f>
        <v>0.10489510489510491</v>
      </c>
      <c r="E12" s="322">
        <f>IF(SUM('12-N'!AX9:AX23)&gt;0,'N-suma'!E14/(SUM('12-N'!AX9:AX23)),"-")</f>
        <v>0.69387755102040816</v>
      </c>
      <c r="F12" s="323">
        <f>IF(SUM('12-N'!AY9:AY23)&gt;0,'N-suma'!F14/(SUM('12-N'!AY9:AY23)),"-")</f>
        <v>0.73529411764705888</v>
      </c>
      <c r="G12" s="323">
        <f>IF(SUM('12-N'!AZ9:AZ23)&gt;0,'N-suma'!G14/(SUM('12-N'!AZ9:AZ23)),"-")</f>
        <v>2.5980392156862746</v>
      </c>
      <c r="H12" s="322">
        <f>IF(SUM('12-N'!BA9:BA23)&gt;0,'N-suma'!H14/(SUM('12-N'!BA9:BA23)),"-")</f>
        <v>2.315112540192926</v>
      </c>
      <c r="I12" s="322">
        <f>IF(SUM('12-N'!BB9:BB23)&gt;0,'N-suma'!I14/(SUM('12-N'!BB9:BB23)),"-")</f>
        <v>1.9760479041916168</v>
      </c>
      <c r="J12" s="323">
        <f>IF(SUM('12-N'!BC9:BC23)&gt;0,'N-suma'!J14/(SUM('12-N'!BC9:BC23)),"-")</f>
        <v>1.3942307692307694</v>
      </c>
      <c r="K12" s="323">
        <f>IF(SUM('12-N'!BD9:BD23)&gt;0,'N-suma'!K14/(SUM('12-N'!BD9:BD23)),"-")</f>
        <v>1.2955465587044535</v>
      </c>
      <c r="L12" s="322">
        <f>IF(SUM('12-N'!BE9:BE23)&gt;0,'N-suma'!L14/(SUM('12-N'!BE9:BE23)),"-")</f>
        <v>0.73529411764705888</v>
      </c>
      <c r="M12" s="322">
        <f>IF(SUM('12-N'!BF9:BF23)&gt;0,'N-suma'!M14/(SUM('12-N'!BF9:BF23)),"-")</f>
        <v>0.74204946996466437</v>
      </c>
      <c r="N12" s="323">
        <f>IF(SUM('12-N'!BG9:BG23)&gt;0,'N-suma'!N14/(SUM('12-N'!BG9:BG23)),"-")</f>
        <v>0.16666666666666666</v>
      </c>
      <c r="O12" s="323" t="str">
        <f>IF(SUM('12-N'!BH9:BH23)&gt;0,'N-suma'!O14/(SUM('12-N'!BH9:BH23)),"-")</f>
        <v>-</v>
      </c>
      <c r="P12" s="324" t="str">
        <f>IF(SUM('12-N'!BI9:BI23)&gt;0,'N-suma'!P14/(SUM('12-N'!BI9:BI23)),"-")</f>
        <v>-</v>
      </c>
      <c r="Q12" s="200">
        <f>'12-N'!U24</f>
        <v>1.1548757170172084</v>
      </c>
      <c r="R12" s="201">
        <f>IF(SUM('12-N'!BK9:BK23)&gt;0,'N-suma'!R14/(SUM('12-N'!BK9:BK23)),"-")</f>
        <v>0.37664783427495291</v>
      </c>
      <c r="S12" s="204">
        <f>IF(SUM('12-N'!BL9:BL23)&gt;0,'N-suma'!S14/(SUM('12-N'!BL9:BL23)),"-")</f>
        <v>1.5336134453781514</v>
      </c>
      <c r="T12" s="202">
        <f>IF(SUM('12-N'!BM9:BM23)&gt;0,'N-suma'!T14/(SUM('12-N'!BM9:BM23)),"-")</f>
        <v>2.1966527196652721</v>
      </c>
      <c r="U12" s="204">
        <f>IF(SUM('12-N'!BN9:BN23)&gt;0,'N-suma'!U14/(SUM('12-N'!BN9:BN23)),"-")</f>
        <v>1.3406593406593406</v>
      </c>
      <c r="V12" s="202">
        <f>IF(SUM('12-N'!BO9:BO23)&gt;0,'N-suma'!V14/(SUM('12-N'!BO9:BO23)),"-")</f>
        <v>0.73873873873873874</v>
      </c>
      <c r="W12" s="204">
        <f>IF(SUM('12-N'!BP9:BP23)&gt;0,'N-suma'!W14/(SUM('12-N'!BP9:BP23)),"-")</f>
        <v>0.16666666666666666</v>
      </c>
      <c r="X12" s="203" t="str">
        <f>IF(SUM('12-N'!BQ9:BQ23)&gt;0,'N-suma'!X14/(SUM('12-N'!BQ9:BQ23)),"-")</f>
        <v>-</v>
      </c>
      <c r="Z12" s="401" t="str">
        <f>IF(SUM('12-N'!AV$9:AV23)&gt;0,SUM('12-N'!AV$9:AV23),"-")</f>
        <v>-</v>
      </c>
      <c r="AA12" s="206">
        <f>IF(SUM('12-N'!AW$9:AW23)&gt;0,SUM('12-N'!AW$9:AW23),"-")</f>
        <v>28.599999999999998</v>
      </c>
      <c r="AB12" s="206">
        <f>IF(SUM('12-N'!AX$9:AX23)&gt;0,SUM('12-N'!AX$9:AX23),"-")</f>
        <v>24.5</v>
      </c>
      <c r="AC12" s="206">
        <f>IF(SUM('12-N'!AY$9:AY23)&gt;0,SUM('12-N'!AY$9:AY23),"-")</f>
        <v>27.2</v>
      </c>
      <c r="AD12" s="206">
        <f>IF(SUM('12-N'!AZ$9:AZ23)&gt;0,SUM('12-N'!AZ$9:AZ23),"-")</f>
        <v>20.399999999999999</v>
      </c>
      <c r="AE12" s="206">
        <f>IF(SUM('12-N'!BA$9:BA23)&gt;0,SUM('12-N'!BA$9:BA23),"-")</f>
        <v>31.099999999999998</v>
      </c>
      <c r="AF12" s="206">
        <f>IF(SUM('12-N'!BB$9:BB23)&gt;0,SUM('12-N'!BB$9:BB23),"-")</f>
        <v>16.7</v>
      </c>
      <c r="AG12" s="206">
        <f>IF(SUM('12-N'!BC$9:BC23)&gt;0,SUM('12-N'!BC$9:BC23),"-")</f>
        <v>20.799999999999997</v>
      </c>
      <c r="AH12" s="206">
        <f>IF(SUM('12-N'!BD$9:BD23)&gt;0,SUM('12-N'!BD$9:BD23),"-")</f>
        <v>24.7</v>
      </c>
      <c r="AI12" s="206">
        <f>IF(SUM('12-N'!BE$9:BE23)&gt;0,SUM('12-N'!BE$9:BE23),"-")</f>
        <v>27.2</v>
      </c>
      <c r="AJ12" s="206">
        <f>IF(SUM('12-N'!BF$9:BF23)&gt;0,SUM('12-N'!BF$9:BF23),"-")</f>
        <v>28.299999999999997</v>
      </c>
      <c r="AK12" s="206">
        <f>IF(SUM('12-N'!BG$9:BG23)&gt;0,SUM('12-N'!BG$9:BG23),"-")</f>
        <v>12</v>
      </c>
      <c r="AL12" s="206" t="str">
        <f>IF(SUM('12-N'!BH$9:BH23)&gt;0,SUM('12-N'!BH$9:BH23),"-")</f>
        <v>-</v>
      </c>
      <c r="AM12" s="206" t="str">
        <f>IF(SUM('12-N'!BI$9:BI23)&gt;0,SUM('12-N'!BI$9:BI23),"-")</f>
        <v>-</v>
      </c>
      <c r="AO12" s="207">
        <f>IF(SUM('12-N'!BK$9:BK23)&gt;0,SUM('12-N'!BK$9:BK23),"-")</f>
        <v>53.1</v>
      </c>
      <c r="AP12" s="207">
        <f>IF(SUM('12-N'!BL$9:BL23)&gt;0,SUM('12-N'!BL$9:BL23),"-")</f>
        <v>47.599999999999994</v>
      </c>
      <c r="AQ12" s="207">
        <f>IF(SUM('12-N'!BM$9:BM23)&gt;0,SUM('12-N'!BM$9:BM23),"-")</f>
        <v>47.8</v>
      </c>
      <c r="AR12" s="207">
        <f>IF(SUM('12-N'!BN$9:BN23)&gt;0,SUM('12-N'!BN$9:BN23),"-")</f>
        <v>45.5</v>
      </c>
      <c r="AS12" s="207">
        <f>IF(SUM('12-N'!BO$9:BO23)&gt;0,SUM('12-N'!BO$9:BO23),"-")</f>
        <v>55.5</v>
      </c>
      <c r="AT12" s="207">
        <f>IF(SUM('12-N'!BP$9:BP23)&gt;0,SUM('12-N'!BP$9:BP23),"-")</f>
        <v>12</v>
      </c>
      <c r="AU12" s="207" t="str">
        <f>IF(SUM('12-N'!BQ$9:BQ23)&gt;0,SUM('12-N'!BQ$9:BQ23),"-")</f>
        <v>-</v>
      </c>
    </row>
    <row r="13" spans="1:69" ht="27.95" customHeight="1" thickBot="1" x14ac:dyDescent="0.25">
      <c r="B13" s="208" t="s">
        <v>37</v>
      </c>
      <c r="C13" s="325" t="str">
        <f>(IF(ISERROR(Z13)=TRUE,"-",+Z13))</f>
        <v>-</v>
      </c>
      <c r="D13" s="326">
        <f t="shared" ref="D13:P13" si="0">(IF(ISERROR(AA13)=TRUE,"-",+AA13))</f>
        <v>0.43557168784029043</v>
      </c>
      <c r="E13" s="326">
        <f t="shared" si="0"/>
        <v>0.9106529209621993</v>
      </c>
      <c r="F13" s="326">
        <f t="shared" si="0"/>
        <v>0.79006772009029336</v>
      </c>
      <c r="G13" s="326">
        <f t="shared" si="0"/>
        <v>1.7937853107344635</v>
      </c>
      <c r="H13" s="326">
        <f t="shared" si="0"/>
        <v>2.011747430249633</v>
      </c>
      <c r="I13" s="326">
        <f t="shared" si="0"/>
        <v>1.7137809187279154</v>
      </c>
      <c r="J13" s="326">
        <f t="shared" si="0"/>
        <v>1.1978021978021978</v>
      </c>
      <c r="K13" s="326">
        <f t="shared" si="0"/>
        <v>1.1928104575163399</v>
      </c>
      <c r="L13" s="326">
        <f t="shared" si="0"/>
        <v>0.97844112769485914</v>
      </c>
      <c r="M13" s="326">
        <f t="shared" si="0"/>
        <v>0.8</v>
      </c>
      <c r="N13" s="326">
        <f t="shared" si="0"/>
        <v>0.41666666666666663</v>
      </c>
      <c r="O13" s="326">
        <f t="shared" si="0"/>
        <v>0.44871794871794873</v>
      </c>
      <c r="P13" s="327" t="str">
        <f t="shared" si="0"/>
        <v>-</v>
      </c>
      <c r="Q13" s="205">
        <f>'N-suma'!Q16/km!I18</f>
        <v>1.1435796572070807</v>
      </c>
      <c r="R13" s="165">
        <f t="shared" ref="R13:X13" si="1">(IF(ISERROR(AO13)=TRUE,"-",+AO13))</f>
        <v>0.67961165048543681</v>
      </c>
      <c r="S13" s="166">
        <f t="shared" si="1"/>
        <v>1.2358845671267251</v>
      </c>
      <c r="T13" s="166">
        <f t="shared" si="1"/>
        <v>1.8765036086607858</v>
      </c>
      <c r="U13" s="166">
        <f t="shared" si="1"/>
        <v>1.1957950065703022</v>
      </c>
      <c r="V13" s="166">
        <f t="shared" si="1"/>
        <v>0.89134125636672323</v>
      </c>
      <c r="W13" s="166">
        <f t="shared" si="1"/>
        <v>0.42792792792792794</v>
      </c>
      <c r="X13" s="167" t="str">
        <f t="shared" si="1"/>
        <v>-</v>
      </c>
      <c r="Z13" s="402" t="e">
        <f>'N-suma'!C16/SUM(Z10:Z12)</f>
        <v>#DIV/0!</v>
      </c>
      <c r="AA13" s="258">
        <f>'N-suma'!D16/SUM(AA10:AA12)</f>
        <v>0.43557168784029043</v>
      </c>
      <c r="AB13" s="258">
        <f>'N-suma'!E16/SUM(AB10:AB12)</f>
        <v>0.9106529209621993</v>
      </c>
      <c r="AC13" s="258">
        <f>'N-suma'!F16/SUM(AC10:AC12)</f>
        <v>0.79006772009029336</v>
      </c>
      <c r="AD13" s="258">
        <f>'N-suma'!G16/SUM(AD10:AD12)</f>
        <v>1.7937853107344635</v>
      </c>
      <c r="AE13" s="258">
        <f>'N-suma'!H16/SUM(AE10:AE12)</f>
        <v>2.011747430249633</v>
      </c>
      <c r="AF13" s="258">
        <f>'N-suma'!I16/SUM(AF10:AF12)</f>
        <v>1.7137809187279154</v>
      </c>
      <c r="AG13" s="258">
        <f>'N-suma'!J16/SUM(AG10:AG12)</f>
        <v>1.1978021978021978</v>
      </c>
      <c r="AH13" s="258">
        <f>'N-suma'!K16/SUM(AH10:AH12)</f>
        <v>1.1928104575163399</v>
      </c>
      <c r="AI13" s="258">
        <f>'N-suma'!L16/SUM(AI10:AI12)</f>
        <v>0.97844112769485914</v>
      </c>
      <c r="AJ13" s="258">
        <f>'N-suma'!M16/SUM(AJ10:AJ12)</f>
        <v>0.8</v>
      </c>
      <c r="AK13" s="258">
        <f>'N-suma'!N16/SUM(AK10:AK12)</f>
        <v>0.41666666666666663</v>
      </c>
      <c r="AL13" s="258">
        <f>'N-suma'!O16/SUM(AL10:AL12)</f>
        <v>0.44871794871794873</v>
      </c>
      <c r="AM13" s="258" t="e">
        <f>'N-suma'!P16/SUM(AM10:AM12)</f>
        <v>#DIV/0!</v>
      </c>
      <c r="AO13" s="259">
        <f>'N-suma'!R16/SUM(AO10:AO12)</f>
        <v>0.67961165048543681</v>
      </c>
      <c r="AP13" s="259">
        <f>'N-suma'!S16/SUM(AP10:AP12)</f>
        <v>1.2358845671267251</v>
      </c>
      <c r="AQ13" s="259">
        <f>'N-suma'!T16/SUM(AQ10:AQ12)</f>
        <v>1.8765036086607858</v>
      </c>
      <c r="AR13" s="259">
        <f>'N-suma'!U16/SUM(AR10:AR12)</f>
        <v>1.1957950065703022</v>
      </c>
      <c r="AS13" s="259">
        <f>'N-suma'!V16/SUM(AS10:AS12)</f>
        <v>0.89134125636672323</v>
      </c>
      <c r="AT13" s="259">
        <f>'N-suma'!W16/SUM(AT10:AT12)</f>
        <v>0.42792792792792794</v>
      </c>
      <c r="AU13" s="259" t="e">
        <f>'N-suma'!X16/SUM(AU10:AU12)</f>
        <v>#DIV/0!</v>
      </c>
      <c r="AV13" s="260"/>
    </row>
    <row r="14" spans="1:69" ht="13.7" customHeight="1" x14ac:dyDescent="0.2"/>
    <row r="15" spans="1:69" ht="13.7" customHeight="1" x14ac:dyDescent="0.2"/>
    <row r="16" spans="1:69" ht="13.7" customHeight="1" x14ac:dyDescent="0.2"/>
    <row r="17" ht="13.7" customHeight="1" x14ac:dyDescent="0.2"/>
  </sheetData>
  <mergeCells count="2">
    <mergeCell ref="B5:B9"/>
    <mergeCell ref="Q5:Q9"/>
  </mergeCells>
  <phoneticPr fontId="14" type="noConversion"/>
  <conditionalFormatting sqref="Q10:Q12">
    <cfRule type="cellIs" dxfId="8" priority="275" stopIfTrue="1" operator="greaterThanOrEqual">
      <formula>+Q$13</formula>
    </cfRule>
    <cfRule type="cellIs" dxfId="7" priority="276" stopIfTrue="1" operator="lessThan">
      <formula>Q$13</formula>
    </cfRule>
  </conditionalFormatting>
  <printOptions horizontalCentered="1"/>
  <pageMargins left="0.31496062992125984" right="0.31496062992125984" top="0.39370078740157483" bottom="0.78740157480314965" header="0.51181102362204722" footer="0.51181102362204722"/>
  <pageSetup paperSize="9" scale="86" orientation="landscape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2:BQ29"/>
  <sheetViews>
    <sheetView topLeftCell="B2" zoomScaleNormal="100" workbookViewId="0">
      <pane xSplit="1" ySplit="6" topLeftCell="C8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7.28515625" style="1" customWidth="1"/>
    <col min="2" max="2" width="9.28515625" style="1" customWidth="1"/>
    <col min="3" max="6" width="8.28515625" style="1" customWidth="1"/>
    <col min="7" max="7" width="9.5703125" style="1" customWidth="1"/>
    <col min="8" max="11" width="8.28515625" style="1" customWidth="1"/>
    <col min="12" max="12" width="9.5703125" style="1" customWidth="1"/>
    <col min="13" max="16" width="8.28515625" style="1" customWidth="1"/>
    <col min="17" max="17" width="9.5703125" style="1" customWidth="1"/>
    <col min="18" max="18" width="10.28515625" style="1" customWidth="1"/>
    <col min="19" max="21" width="9.7109375" style="1" customWidth="1"/>
    <col min="22" max="22" width="10" style="1" customWidth="1"/>
    <col min="23" max="24" width="9.7109375" style="1" customWidth="1"/>
    <col min="25" max="16384" width="9.140625" style="1"/>
  </cols>
  <sheetData>
    <row r="2" spans="1:69" x14ac:dyDescent="0.2">
      <c r="A2" s="1">
        <f>'N-pas na km'!A2+1</f>
        <v>24</v>
      </c>
      <c r="V2" s="3" t="str">
        <f>(MID("TABELA",1,6))&amp;" "&amp;(A2)</f>
        <v>TABELA 24</v>
      </c>
      <c r="AS2" s="3"/>
      <c r="BQ2" s="3"/>
    </row>
    <row r="3" spans="1:69" s="252" customFormat="1" ht="27.95" customHeight="1" x14ac:dyDescent="0.2">
      <c r="B3" s="410" t="s">
        <v>91</v>
      </c>
      <c r="C3" s="6"/>
      <c r="D3" s="6"/>
      <c r="E3" s="6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  <c r="T3" s="136"/>
      <c r="U3" s="6"/>
      <c r="V3" s="254"/>
      <c r="W3" s="136" t="s">
        <v>74</v>
      </c>
      <c r="X3" s="6"/>
    </row>
    <row r="4" spans="1:69" ht="27.95" customHeight="1" thickBot="1" x14ac:dyDescent="0.3">
      <c r="B4" s="6" t="s">
        <v>297</v>
      </c>
      <c r="C4" s="9"/>
      <c r="D4" s="9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9"/>
      <c r="S4" s="9"/>
      <c r="T4" s="7"/>
      <c r="U4" s="7"/>
      <c r="V4" s="7"/>
      <c r="W4" s="136" t="s">
        <v>74</v>
      </c>
      <c r="X4" s="9"/>
    </row>
    <row r="5" spans="1:69" ht="20.100000000000001" customHeight="1" x14ac:dyDescent="0.2">
      <c r="B5" s="479" t="s">
        <v>32</v>
      </c>
      <c r="C5" s="497" t="s">
        <v>73</v>
      </c>
      <c r="D5" s="498"/>
      <c r="E5" s="498"/>
      <c r="F5" s="498"/>
      <c r="G5" s="499"/>
      <c r="H5" s="500" t="s">
        <v>44</v>
      </c>
      <c r="I5" s="501"/>
      <c r="J5" s="501"/>
      <c r="K5" s="501"/>
      <c r="L5" s="502"/>
      <c r="M5" s="503" t="s">
        <v>45</v>
      </c>
      <c r="N5" s="504"/>
      <c r="O5" s="504"/>
      <c r="P5" s="504"/>
      <c r="Q5" s="505"/>
      <c r="R5" s="506" t="s">
        <v>46</v>
      </c>
      <c r="S5" s="507"/>
      <c r="T5" s="507"/>
      <c r="U5" s="507"/>
      <c r="V5" s="508"/>
    </row>
    <row r="6" spans="1:69" ht="60" customHeight="1" x14ac:dyDescent="0.2">
      <c r="B6" s="480"/>
      <c r="C6" s="509" t="s">
        <v>298</v>
      </c>
      <c r="D6" s="510"/>
      <c r="E6" s="510" t="s">
        <v>299</v>
      </c>
      <c r="F6" s="511"/>
      <c r="G6" s="512" t="s">
        <v>75</v>
      </c>
      <c r="H6" s="514" t="s">
        <v>298</v>
      </c>
      <c r="I6" s="515"/>
      <c r="J6" s="516" t="s">
        <v>299</v>
      </c>
      <c r="K6" s="515"/>
      <c r="L6" s="519" t="s">
        <v>75</v>
      </c>
      <c r="M6" s="521" t="s">
        <v>298</v>
      </c>
      <c r="N6" s="490"/>
      <c r="O6" s="490" t="s">
        <v>299</v>
      </c>
      <c r="P6" s="491"/>
      <c r="Q6" s="492" t="s">
        <v>75</v>
      </c>
      <c r="R6" s="494" t="s">
        <v>298</v>
      </c>
      <c r="S6" s="495"/>
      <c r="T6" s="495" t="s">
        <v>299</v>
      </c>
      <c r="U6" s="496"/>
      <c r="V6" s="517" t="s">
        <v>75</v>
      </c>
    </row>
    <row r="7" spans="1:69" ht="20.100000000000001" customHeight="1" thickBot="1" x14ac:dyDescent="0.25">
      <c r="B7" s="481"/>
      <c r="C7" s="335" t="s">
        <v>76</v>
      </c>
      <c r="D7" s="336" t="s">
        <v>77</v>
      </c>
      <c r="E7" s="336" t="s">
        <v>76</v>
      </c>
      <c r="F7" s="337" t="s">
        <v>77</v>
      </c>
      <c r="G7" s="513"/>
      <c r="H7" s="338" t="s">
        <v>76</v>
      </c>
      <c r="I7" s="339" t="s">
        <v>77</v>
      </c>
      <c r="J7" s="339" t="s">
        <v>76</v>
      </c>
      <c r="K7" s="340" t="s">
        <v>77</v>
      </c>
      <c r="L7" s="520"/>
      <c r="M7" s="341" t="s">
        <v>76</v>
      </c>
      <c r="N7" s="342" t="s">
        <v>77</v>
      </c>
      <c r="O7" s="342" t="s">
        <v>76</v>
      </c>
      <c r="P7" s="343" t="s">
        <v>77</v>
      </c>
      <c r="Q7" s="493"/>
      <c r="R7" s="344" t="s">
        <v>76</v>
      </c>
      <c r="S7" s="345" t="s">
        <v>77</v>
      </c>
      <c r="T7" s="345" t="s">
        <v>76</v>
      </c>
      <c r="U7" s="346" t="s">
        <v>77</v>
      </c>
      <c r="V7" s="518"/>
    </row>
    <row r="8" spans="1:69" ht="14.1" customHeight="1" x14ac:dyDescent="0.2">
      <c r="A8" s="168"/>
      <c r="B8" s="199">
        <v>1</v>
      </c>
      <c r="C8" s="347">
        <f t="shared" ref="C8:C11" si="0">N(G8)-N(E8)</f>
        <v>351</v>
      </c>
      <c r="D8" s="348">
        <f t="shared" ref="D8:D11" si="1">C8/G8</f>
        <v>0.79054054054054057</v>
      </c>
      <c r="E8" s="349">
        <f>45+48</f>
        <v>93</v>
      </c>
      <c r="F8" s="350">
        <f t="shared" ref="F8:F16" si="2">E8/G8</f>
        <v>0.20945945945945946</v>
      </c>
      <c r="G8" s="351">
        <f>'P-suma'!Q10</f>
        <v>444</v>
      </c>
      <c r="H8" s="347">
        <f t="shared" ref="H8:H11" si="3">N(L8)-N(J8)</f>
        <v>355</v>
      </c>
      <c r="I8" s="348">
        <f t="shared" ref="I8:I11" si="4">H8/L8</f>
        <v>0.58677685950413228</v>
      </c>
      <c r="J8" s="349">
        <f>119+131</f>
        <v>250</v>
      </c>
      <c r="K8" s="350">
        <f>J8/L8</f>
        <v>0.41322314049586778</v>
      </c>
      <c r="L8" s="351">
        <f>'S-suma'!Q10</f>
        <v>605</v>
      </c>
      <c r="M8" s="347">
        <f t="shared" ref="M8:M11" si="5">N(Q8)-N(O8)</f>
        <v>219</v>
      </c>
      <c r="N8" s="348">
        <f t="shared" ref="N8:N11" si="6">M8/Q8</f>
        <v>0.5544303797468354</v>
      </c>
      <c r="O8" s="349">
        <f>77+99</f>
        <v>176</v>
      </c>
      <c r="P8" s="350">
        <f>O8/Q8</f>
        <v>0.44556962025316454</v>
      </c>
      <c r="Q8" s="351">
        <f>'N-suma'!Q10</f>
        <v>395</v>
      </c>
      <c r="R8" s="347">
        <f t="shared" ref="R8:R17" si="7">21*N(C8)+4*N(H8)+5*N(M8)</f>
        <v>9886</v>
      </c>
      <c r="S8" s="348">
        <f t="shared" ref="S8:S17" si="8">R8/V8</f>
        <v>0.72060645819666158</v>
      </c>
      <c r="T8" s="349">
        <f t="shared" ref="T8:T17" si="9">21*N(E8)+4*N(J8)+5*N(O8)</f>
        <v>3833</v>
      </c>
      <c r="U8" s="350">
        <f t="shared" ref="U8:U17" si="10">T8/V8</f>
        <v>0.27939354180333842</v>
      </c>
      <c r="V8" s="351">
        <f t="shared" ref="V8:V17" si="11">21*N(G8)+4*N(L8)+5*N(Q8)</f>
        <v>13719</v>
      </c>
    </row>
    <row r="9" spans="1:69" ht="14.1" customHeight="1" x14ac:dyDescent="0.2">
      <c r="A9" s="168"/>
      <c r="B9" s="199" t="s">
        <v>153</v>
      </c>
      <c r="C9" s="352">
        <f t="shared" si="0"/>
        <v>102</v>
      </c>
      <c r="D9" s="353">
        <f t="shared" si="1"/>
        <v>0.3</v>
      </c>
      <c r="E9" s="354">
        <f>108+130</f>
        <v>238</v>
      </c>
      <c r="F9" s="350">
        <f t="shared" si="2"/>
        <v>0.7</v>
      </c>
      <c r="G9" s="351">
        <f>'P-suma'!Q12</f>
        <v>340</v>
      </c>
      <c r="H9" s="355" t="s">
        <v>78</v>
      </c>
      <c r="I9" s="356"/>
      <c r="J9" s="357"/>
      <c r="K9" s="358"/>
      <c r="L9" s="359"/>
      <c r="M9" s="355" t="s">
        <v>78</v>
      </c>
      <c r="N9" s="356"/>
      <c r="O9" s="357"/>
      <c r="P9" s="358"/>
      <c r="Q9" s="359"/>
      <c r="R9" s="347">
        <f t="shared" si="7"/>
        <v>2142</v>
      </c>
      <c r="S9" s="348">
        <f t="shared" si="8"/>
        <v>0.3</v>
      </c>
      <c r="T9" s="349">
        <f t="shared" si="9"/>
        <v>4998</v>
      </c>
      <c r="U9" s="350">
        <f t="shared" si="10"/>
        <v>0.7</v>
      </c>
      <c r="V9" s="351">
        <f t="shared" si="11"/>
        <v>7140</v>
      </c>
    </row>
    <row r="10" spans="1:69" s="366" customFormat="1" ht="14.1" customHeight="1" x14ac:dyDescent="0.2">
      <c r="A10" s="168"/>
      <c r="B10" s="199">
        <v>2</v>
      </c>
      <c r="C10" s="347">
        <f t="shared" si="0"/>
        <v>532</v>
      </c>
      <c r="D10" s="348">
        <f t="shared" si="1"/>
        <v>0.73278236914600547</v>
      </c>
      <c r="E10" s="349">
        <f>105+89</f>
        <v>194</v>
      </c>
      <c r="F10" s="350">
        <f t="shared" si="2"/>
        <v>0.26721763085399447</v>
      </c>
      <c r="G10" s="351">
        <f>'P-suma'!Q14</f>
        <v>726</v>
      </c>
      <c r="H10" s="355" t="s">
        <v>78</v>
      </c>
      <c r="I10" s="356"/>
      <c r="J10" s="357"/>
      <c r="K10" s="358"/>
      <c r="L10" s="359"/>
      <c r="M10" s="355" t="s">
        <v>78</v>
      </c>
      <c r="N10" s="356"/>
      <c r="O10" s="357"/>
      <c r="P10" s="358"/>
      <c r="Q10" s="359"/>
      <c r="R10" s="347">
        <f t="shared" si="7"/>
        <v>11172</v>
      </c>
      <c r="S10" s="348">
        <f t="shared" si="8"/>
        <v>0.73278236914600547</v>
      </c>
      <c r="T10" s="349">
        <f t="shared" si="9"/>
        <v>4074</v>
      </c>
      <c r="U10" s="350">
        <f t="shared" si="10"/>
        <v>0.26721763085399447</v>
      </c>
      <c r="V10" s="351">
        <f t="shared" si="11"/>
        <v>15246</v>
      </c>
    </row>
    <row r="11" spans="1:69" ht="14.1" customHeight="1" x14ac:dyDescent="0.2">
      <c r="B11" s="199">
        <v>3</v>
      </c>
      <c r="C11" s="347">
        <f t="shared" si="0"/>
        <v>350</v>
      </c>
      <c r="D11" s="348">
        <f t="shared" si="1"/>
        <v>0.81395348837209303</v>
      </c>
      <c r="E11" s="349">
        <f>51+29</f>
        <v>80</v>
      </c>
      <c r="F11" s="350">
        <f t="shared" si="2"/>
        <v>0.18604651162790697</v>
      </c>
      <c r="G11" s="351">
        <f>'P-suma'!Q16</f>
        <v>430</v>
      </c>
      <c r="H11" s="347">
        <f t="shared" si="3"/>
        <v>129</v>
      </c>
      <c r="I11" s="348">
        <f t="shared" si="4"/>
        <v>0.72881355932203384</v>
      </c>
      <c r="J11" s="349">
        <f>25+23</f>
        <v>48</v>
      </c>
      <c r="K11" s="350">
        <f>J11/L11</f>
        <v>0.2711864406779661</v>
      </c>
      <c r="L11" s="351">
        <f>'S-suma'!Q12</f>
        <v>177</v>
      </c>
      <c r="M11" s="347">
        <f t="shared" si="5"/>
        <v>76</v>
      </c>
      <c r="N11" s="348">
        <f t="shared" si="6"/>
        <v>0.6495726495726496</v>
      </c>
      <c r="O11" s="349">
        <f>23+18</f>
        <v>41</v>
      </c>
      <c r="P11" s="350">
        <f>O11/Q11</f>
        <v>0.3504273504273504</v>
      </c>
      <c r="Q11" s="351">
        <f>'N-suma'!Q12</f>
        <v>117</v>
      </c>
      <c r="R11" s="347">
        <f t="shared" si="7"/>
        <v>8246</v>
      </c>
      <c r="S11" s="348">
        <f t="shared" si="8"/>
        <v>0.79879879879879878</v>
      </c>
      <c r="T11" s="349">
        <f t="shared" si="9"/>
        <v>2077</v>
      </c>
      <c r="U11" s="350">
        <f t="shared" si="10"/>
        <v>0.20120120120120119</v>
      </c>
      <c r="V11" s="351">
        <f t="shared" si="11"/>
        <v>10323</v>
      </c>
    </row>
    <row r="12" spans="1:69" ht="14.1" customHeight="1" x14ac:dyDescent="0.2">
      <c r="B12" s="199">
        <v>4</v>
      </c>
      <c r="C12" s="347">
        <f t="shared" ref="C12:C16" si="12">N(G12)-N(E12)</f>
        <v>512</v>
      </c>
      <c r="D12" s="348">
        <f t="shared" ref="D12:D16" si="13">C12/G12</f>
        <v>0.83116883116883122</v>
      </c>
      <c r="E12" s="349">
        <f>32+72</f>
        <v>104</v>
      </c>
      <c r="F12" s="350">
        <f t="shared" si="2"/>
        <v>0.16883116883116883</v>
      </c>
      <c r="G12" s="351">
        <f>'P-suma'!Q18</f>
        <v>616</v>
      </c>
      <c r="H12" s="355" t="s">
        <v>78</v>
      </c>
      <c r="I12" s="356"/>
      <c r="J12" s="357"/>
      <c r="K12" s="358"/>
      <c r="L12" s="359"/>
      <c r="M12" s="355" t="s">
        <v>78</v>
      </c>
      <c r="N12" s="356"/>
      <c r="O12" s="357"/>
      <c r="P12" s="358"/>
      <c r="Q12" s="359"/>
      <c r="R12" s="347">
        <f t="shared" si="7"/>
        <v>10752</v>
      </c>
      <c r="S12" s="348">
        <f t="shared" si="8"/>
        <v>0.83116883116883122</v>
      </c>
      <c r="T12" s="349">
        <f t="shared" si="9"/>
        <v>2184</v>
      </c>
      <c r="U12" s="350">
        <f t="shared" si="10"/>
        <v>0.16883116883116883</v>
      </c>
      <c r="V12" s="351">
        <f t="shared" si="11"/>
        <v>12936</v>
      </c>
    </row>
    <row r="13" spans="1:69" s="366" customFormat="1" ht="14.1" customHeight="1" x14ac:dyDescent="0.2">
      <c r="B13" s="199">
        <v>6</v>
      </c>
      <c r="C13" s="347">
        <f>N(G13)-N(E13)</f>
        <v>380</v>
      </c>
      <c r="D13" s="348">
        <f>C13/G13</f>
        <v>0.84632516703786187</v>
      </c>
      <c r="E13" s="349">
        <f>30+39</f>
        <v>69</v>
      </c>
      <c r="F13" s="350">
        <f t="shared" si="2"/>
        <v>0.15367483296213807</v>
      </c>
      <c r="G13" s="351">
        <f>'P-suma'!Q20</f>
        <v>449</v>
      </c>
      <c r="H13" s="355" t="s">
        <v>78</v>
      </c>
      <c r="I13" s="356"/>
      <c r="J13" s="357"/>
      <c r="K13" s="358"/>
      <c r="L13" s="359"/>
      <c r="M13" s="355" t="s">
        <v>78</v>
      </c>
      <c r="N13" s="356"/>
      <c r="O13" s="357"/>
      <c r="P13" s="358"/>
      <c r="Q13" s="359"/>
      <c r="R13" s="347">
        <f t="shared" si="7"/>
        <v>7980</v>
      </c>
      <c r="S13" s="348">
        <f t="shared" si="8"/>
        <v>0.84632516703786187</v>
      </c>
      <c r="T13" s="349">
        <f t="shared" si="9"/>
        <v>1449</v>
      </c>
      <c r="U13" s="350">
        <f t="shared" si="10"/>
        <v>0.15367483296213807</v>
      </c>
      <c r="V13" s="351">
        <f t="shared" si="11"/>
        <v>9429</v>
      </c>
    </row>
    <row r="14" spans="1:69" s="366" customFormat="1" ht="14.1" customHeight="1" x14ac:dyDescent="0.2">
      <c r="B14" s="199">
        <v>7</v>
      </c>
      <c r="C14" s="347">
        <f>N(G14)-N(E14)</f>
        <v>106</v>
      </c>
      <c r="D14" s="348">
        <f>C14/G14</f>
        <v>0.4061302681992337</v>
      </c>
      <c r="E14" s="349">
        <f>89+66</f>
        <v>155</v>
      </c>
      <c r="F14" s="350">
        <f t="shared" si="2"/>
        <v>0.5938697318007663</v>
      </c>
      <c r="G14" s="351">
        <f>'P-suma'!Q22</f>
        <v>261</v>
      </c>
      <c r="H14" s="355" t="s">
        <v>78</v>
      </c>
      <c r="I14" s="356"/>
      <c r="J14" s="357"/>
      <c r="K14" s="358"/>
      <c r="L14" s="359"/>
      <c r="M14" s="355" t="s">
        <v>78</v>
      </c>
      <c r="N14" s="356"/>
      <c r="O14" s="357"/>
      <c r="P14" s="358"/>
      <c r="Q14" s="359"/>
      <c r="R14" s="347">
        <f t="shared" si="7"/>
        <v>2226</v>
      </c>
      <c r="S14" s="348">
        <f t="shared" si="8"/>
        <v>0.4061302681992337</v>
      </c>
      <c r="T14" s="349">
        <f t="shared" si="9"/>
        <v>3255</v>
      </c>
      <c r="U14" s="350">
        <f t="shared" si="10"/>
        <v>0.5938697318007663</v>
      </c>
      <c r="V14" s="351">
        <f t="shared" si="11"/>
        <v>5481</v>
      </c>
    </row>
    <row r="15" spans="1:69" ht="14.1" customHeight="1" x14ac:dyDescent="0.2">
      <c r="B15" s="199">
        <v>9</v>
      </c>
      <c r="C15" s="347">
        <f t="shared" si="12"/>
        <v>535</v>
      </c>
      <c r="D15" s="348">
        <f t="shared" si="13"/>
        <v>0.82055214723926384</v>
      </c>
      <c r="E15" s="349">
        <f>58+59</f>
        <v>117</v>
      </c>
      <c r="F15" s="350">
        <f t="shared" si="2"/>
        <v>0.17944785276073619</v>
      </c>
      <c r="G15" s="351">
        <f>'P-suma'!Q24</f>
        <v>652</v>
      </c>
      <c r="H15" s="355" t="s">
        <v>78</v>
      </c>
      <c r="I15" s="356"/>
      <c r="J15" s="357"/>
      <c r="K15" s="358"/>
      <c r="L15" s="359"/>
      <c r="M15" s="355" t="s">
        <v>78</v>
      </c>
      <c r="N15" s="356"/>
      <c r="O15" s="357"/>
      <c r="P15" s="358"/>
      <c r="Q15" s="359"/>
      <c r="R15" s="347">
        <f t="shared" si="7"/>
        <v>11235</v>
      </c>
      <c r="S15" s="348">
        <f t="shared" si="8"/>
        <v>0.82055214723926384</v>
      </c>
      <c r="T15" s="349">
        <f t="shared" si="9"/>
        <v>2457</v>
      </c>
      <c r="U15" s="350">
        <f t="shared" si="10"/>
        <v>0.17944785276073619</v>
      </c>
      <c r="V15" s="351">
        <f t="shared" si="11"/>
        <v>13692</v>
      </c>
    </row>
    <row r="16" spans="1:69" ht="14.1" customHeight="1" x14ac:dyDescent="0.2">
      <c r="B16" s="199">
        <v>11</v>
      </c>
      <c r="C16" s="347">
        <f t="shared" si="12"/>
        <v>441</v>
      </c>
      <c r="D16" s="348">
        <f t="shared" si="13"/>
        <v>0.72532894736842102</v>
      </c>
      <c r="E16" s="354">
        <f>113+54</f>
        <v>167</v>
      </c>
      <c r="F16" s="350">
        <f t="shared" si="2"/>
        <v>0.27467105263157893</v>
      </c>
      <c r="G16" s="351">
        <f>'P-suma'!Q26</f>
        <v>608</v>
      </c>
      <c r="H16" s="355" t="s">
        <v>78</v>
      </c>
      <c r="I16" s="356"/>
      <c r="J16" s="357"/>
      <c r="K16" s="358"/>
      <c r="L16" s="359"/>
      <c r="M16" s="355" t="s">
        <v>78</v>
      </c>
      <c r="N16" s="356"/>
      <c r="O16" s="357"/>
      <c r="P16" s="358"/>
      <c r="Q16" s="359"/>
      <c r="R16" s="347">
        <f t="shared" si="7"/>
        <v>9261</v>
      </c>
      <c r="S16" s="348">
        <f t="shared" si="8"/>
        <v>0.72532894736842102</v>
      </c>
      <c r="T16" s="349">
        <f t="shared" si="9"/>
        <v>3507</v>
      </c>
      <c r="U16" s="350">
        <f t="shared" si="10"/>
        <v>0.27467105263157893</v>
      </c>
      <c r="V16" s="351">
        <f t="shared" si="11"/>
        <v>12768</v>
      </c>
    </row>
    <row r="17" spans="1:22" ht="14.1" customHeight="1" thickBot="1" x14ac:dyDescent="0.25">
      <c r="B17" s="199">
        <v>12</v>
      </c>
      <c r="C17" s="355" t="s">
        <v>78</v>
      </c>
      <c r="D17" s="356"/>
      <c r="E17" s="357"/>
      <c r="F17" s="358"/>
      <c r="G17" s="359"/>
      <c r="H17" s="347">
        <f>N(L17)-N(J17)</f>
        <v>403</v>
      </c>
      <c r="I17" s="348">
        <f>H17/L17</f>
        <v>0.85744680851063826</v>
      </c>
      <c r="J17" s="349">
        <f>40+27</f>
        <v>67</v>
      </c>
      <c r="K17" s="350">
        <f>J17/L17</f>
        <v>0.14255319148936171</v>
      </c>
      <c r="L17" s="351">
        <f>'S-suma'!Q14</f>
        <v>470</v>
      </c>
      <c r="M17" s="347">
        <f t="shared" ref="M17" si="14">N(Q17)-N(O17)</f>
        <v>257</v>
      </c>
      <c r="N17" s="348">
        <f t="shared" ref="N17" si="15">M17/Q17</f>
        <v>0.85099337748344372</v>
      </c>
      <c r="O17" s="349">
        <f>21+24</f>
        <v>45</v>
      </c>
      <c r="P17" s="350">
        <f>O17/Q17</f>
        <v>0.1490066225165563</v>
      </c>
      <c r="Q17" s="351">
        <f>'N-suma'!Q14</f>
        <v>302</v>
      </c>
      <c r="R17" s="347">
        <f t="shared" si="7"/>
        <v>2897</v>
      </c>
      <c r="S17" s="348">
        <f t="shared" si="8"/>
        <v>0.85457227138643066</v>
      </c>
      <c r="T17" s="349">
        <f t="shared" si="9"/>
        <v>493</v>
      </c>
      <c r="U17" s="350">
        <f t="shared" si="10"/>
        <v>0.14542772861356931</v>
      </c>
      <c r="V17" s="351">
        <f t="shared" si="11"/>
        <v>3390</v>
      </c>
    </row>
    <row r="18" spans="1:22" ht="27.95" customHeight="1" thickBot="1" x14ac:dyDescent="0.25">
      <c r="A18" s="168"/>
      <c r="B18" s="208" t="s">
        <v>70</v>
      </c>
      <c r="C18" s="360">
        <f>SUM(C8:C17)</f>
        <v>3309</v>
      </c>
      <c r="D18" s="361">
        <f>C18/G18</f>
        <v>0.73110914714980113</v>
      </c>
      <c r="E18" s="362">
        <f>SUM(E8:E17)</f>
        <v>1217</v>
      </c>
      <c r="F18" s="361">
        <f>E18/G18</f>
        <v>0.26889085285019887</v>
      </c>
      <c r="G18" s="363">
        <f>SUM(G8:G17)</f>
        <v>4526</v>
      </c>
      <c r="H18" s="360">
        <f>SUM(H8:H17)</f>
        <v>887</v>
      </c>
      <c r="I18" s="361">
        <f>H18/L18</f>
        <v>0.70846645367412142</v>
      </c>
      <c r="J18" s="362">
        <f>SUM(J8:J17)</f>
        <v>365</v>
      </c>
      <c r="K18" s="361">
        <f>J18/L18</f>
        <v>0.29153354632587858</v>
      </c>
      <c r="L18" s="363">
        <f>SUM(L8:L17)</f>
        <v>1252</v>
      </c>
      <c r="M18" s="360">
        <f>SUM(M8:M17)</f>
        <v>552</v>
      </c>
      <c r="N18" s="361">
        <f>M18/Q18</f>
        <v>0.67813267813267808</v>
      </c>
      <c r="O18" s="362">
        <f>SUM(O8:O17)</f>
        <v>262</v>
      </c>
      <c r="P18" s="361">
        <f>O18/Q18</f>
        <v>0.32186732186732187</v>
      </c>
      <c r="Q18" s="363">
        <f>SUM(Q8:Q17)</f>
        <v>814</v>
      </c>
      <c r="R18" s="360">
        <f>SUM(R8:R17)</f>
        <v>75797</v>
      </c>
      <c r="S18" s="361">
        <f>R18/V18</f>
        <v>0.72794936806115784</v>
      </c>
      <c r="T18" s="362">
        <f>SUM(T8:T17)</f>
        <v>28327</v>
      </c>
      <c r="U18" s="361">
        <f>T18/V18</f>
        <v>0.27205063193884216</v>
      </c>
      <c r="V18" s="363">
        <f>SUM(V8:V17)</f>
        <v>104124</v>
      </c>
    </row>
    <row r="19" spans="1:22" ht="14.1" customHeight="1" x14ac:dyDescent="0.2"/>
    <row r="20" spans="1:22" ht="14.1" customHeight="1" x14ac:dyDescent="0.2"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R20" s="168"/>
      <c r="S20" s="168"/>
      <c r="T20" s="168"/>
      <c r="U20" s="168"/>
      <c r="V20" s="168"/>
    </row>
    <row r="21" spans="1:22" ht="13.7" customHeight="1" x14ac:dyDescent="0.2"/>
    <row r="22" spans="1:22" ht="13.7" customHeight="1" x14ac:dyDescent="0.2"/>
    <row r="23" spans="1:22" ht="13.7" customHeight="1" x14ac:dyDescent="0.2"/>
    <row r="24" spans="1:22" ht="13.7" customHeight="1" x14ac:dyDescent="0.2"/>
    <row r="25" spans="1:22" ht="13.7" customHeight="1" x14ac:dyDescent="0.2"/>
    <row r="26" spans="1:22" ht="13.7" customHeight="1" x14ac:dyDescent="0.2"/>
    <row r="27" spans="1:22" ht="13.7" customHeight="1" x14ac:dyDescent="0.2"/>
    <row r="28" spans="1:22" ht="13.7" customHeight="1" x14ac:dyDescent="0.2"/>
    <row r="29" spans="1:22" ht="13.7" customHeight="1" x14ac:dyDescent="0.2"/>
  </sheetData>
  <mergeCells count="17">
    <mergeCell ref="M6:N6"/>
    <mergeCell ref="O6:P6"/>
    <mergeCell ref="Q6:Q7"/>
    <mergeCell ref="R6:S6"/>
    <mergeCell ref="T6:U6"/>
    <mergeCell ref="B5:B7"/>
    <mergeCell ref="C5:G5"/>
    <mergeCell ref="H5:L5"/>
    <mergeCell ref="M5:Q5"/>
    <mergeCell ref="R5:V5"/>
    <mergeCell ref="C6:D6"/>
    <mergeCell ref="E6:F6"/>
    <mergeCell ref="G6:G7"/>
    <mergeCell ref="H6:I6"/>
    <mergeCell ref="J6:K6"/>
    <mergeCell ref="V6:V7"/>
    <mergeCell ref="L6:L7"/>
  </mergeCells>
  <printOptions horizontalCentered="1"/>
  <pageMargins left="0.31496062992125984" right="0.31496062992125984" top="0.39370078740157483" bottom="0.39370078740157483" header="0.51181102362204722" footer="0.51181102362204722"/>
  <pageSetup paperSize="9" scale="77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6"/>
  <dimension ref="A1:L26"/>
  <sheetViews>
    <sheetView topLeftCell="B2" workbookViewId="0">
      <selection activeCell="B2" sqref="B2"/>
    </sheetView>
  </sheetViews>
  <sheetFormatPr defaultRowHeight="12.75" x14ac:dyDescent="0.2"/>
  <cols>
    <col min="1" max="1" width="6.5703125" style="217" hidden="1" customWidth="1"/>
    <col min="2" max="2" width="5.7109375" style="217" customWidth="1"/>
    <col min="3" max="3" width="9.140625" style="217"/>
    <col min="4" max="4" width="35.7109375" style="217" customWidth="1"/>
    <col min="5" max="5" width="54.85546875" style="217" customWidth="1"/>
    <col min="6" max="9" width="11.7109375" style="217" customWidth="1"/>
    <col min="10" max="10" width="18.7109375" style="217" customWidth="1"/>
    <col min="11" max="16384" width="9.140625" style="217"/>
  </cols>
  <sheetData>
    <row r="1" spans="1:10" hidden="1" x14ac:dyDescent="0.2">
      <c r="A1" s="252"/>
    </row>
    <row r="2" spans="1:10" ht="15.75" customHeight="1" x14ac:dyDescent="0.2">
      <c r="A2" s="1">
        <f>'Przewozy pozamiejskie'!A2+1</f>
        <v>25</v>
      </c>
      <c r="J2" s="253" t="str">
        <f>(MID("TABELA",1,6))&amp;" "&amp;(A2)</f>
        <v>TABELA 25</v>
      </c>
    </row>
    <row r="3" spans="1:10" ht="27.95" customHeight="1" x14ac:dyDescent="0.2">
      <c r="B3" s="410" t="s">
        <v>91</v>
      </c>
      <c r="C3" s="219"/>
      <c r="D3" s="218"/>
      <c r="E3" s="218"/>
      <c r="F3" s="218"/>
      <c r="G3" s="218"/>
      <c r="H3" s="218"/>
      <c r="I3" s="218"/>
      <c r="J3" s="218"/>
    </row>
    <row r="4" spans="1:10" ht="27.95" customHeight="1" thickBot="1" x14ac:dyDescent="0.25">
      <c r="B4" s="219" t="s">
        <v>79</v>
      </c>
      <c r="C4" s="219"/>
      <c r="D4" s="218"/>
      <c r="E4" s="218"/>
      <c r="F4" s="218"/>
      <c r="G4" s="218"/>
      <c r="H4" s="218"/>
      <c r="I4" s="218"/>
      <c r="J4" s="218"/>
    </row>
    <row r="5" spans="1:10" ht="24.95" customHeight="1" x14ac:dyDescent="0.2">
      <c r="B5" s="262" t="s">
        <v>48</v>
      </c>
      <c r="C5" s="262"/>
      <c r="D5" s="263"/>
      <c r="E5" s="263"/>
      <c r="F5" s="264" t="s">
        <v>53</v>
      </c>
      <c r="G5" s="263"/>
      <c r="H5" s="263"/>
      <c r="I5" s="263"/>
      <c r="J5" s="265"/>
    </row>
    <row r="6" spans="1:10" ht="75" customHeight="1" x14ac:dyDescent="0.2">
      <c r="B6" s="526" t="s">
        <v>58</v>
      </c>
      <c r="C6" s="522" t="s">
        <v>49</v>
      </c>
      <c r="D6" s="524" t="s">
        <v>54</v>
      </c>
      <c r="E6" s="524" t="s">
        <v>83</v>
      </c>
      <c r="F6" s="266" t="s">
        <v>50</v>
      </c>
      <c r="G6" s="266"/>
      <c r="H6" s="267" t="s">
        <v>51</v>
      </c>
      <c r="I6" s="267"/>
      <c r="J6" s="268" t="s">
        <v>52</v>
      </c>
    </row>
    <row r="7" spans="1:10" ht="24.95" customHeight="1" thickBot="1" x14ac:dyDescent="0.25">
      <c r="B7" s="527"/>
      <c r="C7" s="523"/>
      <c r="D7" s="525"/>
      <c r="E7" s="525"/>
      <c r="F7" s="269" t="s">
        <v>4</v>
      </c>
      <c r="G7" s="269" t="s">
        <v>15</v>
      </c>
      <c r="H7" s="270" t="s">
        <v>4</v>
      </c>
      <c r="I7" s="270" t="s">
        <v>15</v>
      </c>
      <c r="J7" s="271" t="s">
        <v>4</v>
      </c>
    </row>
    <row r="8" spans="1:10" ht="39" customHeight="1" x14ac:dyDescent="0.2">
      <c r="B8" s="220">
        <v>1</v>
      </c>
      <c r="C8" s="234" t="s">
        <v>290</v>
      </c>
      <c r="D8" s="333" t="s">
        <v>291</v>
      </c>
      <c r="E8" s="331" t="s">
        <v>293</v>
      </c>
      <c r="F8" s="418">
        <f t="shared" ref="F8:F10" si="0">G8*0.75</f>
        <v>21</v>
      </c>
      <c r="G8" s="223">
        <v>28</v>
      </c>
      <c r="H8" s="419">
        <f t="shared" ref="H8:H10" si="1">G8+1</f>
        <v>29</v>
      </c>
      <c r="I8" s="419">
        <f t="shared" ref="I8:I10" si="2">G8*1.15</f>
        <v>32.199999999999996</v>
      </c>
      <c r="J8" s="420">
        <f t="shared" ref="J8:J10" si="3">I8+1</f>
        <v>33.199999999999996</v>
      </c>
    </row>
    <row r="9" spans="1:10" ht="39" customHeight="1" x14ac:dyDescent="0.2">
      <c r="B9" s="221">
        <v>2</v>
      </c>
      <c r="C9" s="235" t="s">
        <v>81</v>
      </c>
      <c r="D9" s="334" t="s">
        <v>300</v>
      </c>
      <c r="E9" s="332" t="s">
        <v>292</v>
      </c>
      <c r="F9" s="418">
        <f t="shared" si="0"/>
        <v>40.5</v>
      </c>
      <c r="G9" s="223">
        <v>54</v>
      </c>
      <c r="H9" s="419">
        <f t="shared" si="1"/>
        <v>55</v>
      </c>
      <c r="I9" s="419">
        <f t="shared" si="2"/>
        <v>62.099999999999994</v>
      </c>
      <c r="J9" s="420">
        <f t="shared" si="3"/>
        <v>63.099999999999994</v>
      </c>
    </row>
    <row r="10" spans="1:10" ht="39" customHeight="1" x14ac:dyDescent="0.2">
      <c r="B10" s="221">
        <v>3</v>
      </c>
      <c r="C10" s="235" t="s">
        <v>82</v>
      </c>
      <c r="D10" s="334" t="s">
        <v>301</v>
      </c>
      <c r="E10" s="332" t="s">
        <v>294</v>
      </c>
      <c r="F10" s="418">
        <f t="shared" si="0"/>
        <v>50.25</v>
      </c>
      <c r="G10" s="223">
        <v>67</v>
      </c>
      <c r="H10" s="419">
        <f t="shared" si="1"/>
        <v>68</v>
      </c>
      <c r="I10" s="419">
        <f t="shared" si="2"/>
        <v>77.05</v>
      </c>
      <c r="J10" s="420">
        <f t="shared" si="3"/>
        <v>78.05</v>
      </c>
    </row>
    <row r="11" spans="1:10" ht="39" customHeight="1" x14ac:dyDescent="0.2">
      <c r="B11" s="221">
        <v>4</v>
      </c>
      <c r="C11" s="235" t="s">
        <v>80</v>
      </c>
      <c r="D11" s="334" t="s">
        <v>302</v>
      </c>
      <c r="E11" s="332" t="s">
        <v>295</v>
      </c>
      <c r="F11" s="418">
        <f t="shared" ref="F11" si="4">G11*0.75</f>
        <v>60</v>
      </c>
      <c r="G11" s="223">
        <v>80</v>
      </c>
      <c r="H11" s="419">
        <f t="shared" ref="H11:H12" si="5">G11+1</f>
        <v>81</v>
      </c>
      <c r="I11" s="419">
        <f t="shared" ref="I11:I12" si="6">G11*1.15</f>
        <v>92</v>
      </c>
      <c r="J11" s="420">
        <f t="shared" ref="J11:J12" si="7">I11+1</f>
        <v>93</v>
      </c>
    </row>
    <row r="12" spans="1:10" ht="39" customHeight="1" thickBot="1" x14ac:dyDescent="0.25">
      <c r="B12" s="222">
        <v>5</v>
      </c>
      <c r="C12" s="236" t="s">
        <v>71</v>
      </c>
      <c r="D12" s="432" t="s">
        <v>289</v>
      </c>
      <c r="E12" s="421" t="s">
        <v>296</v>
      </c>
      <c r="F12" s="422">
        <v>76</v>
      </c>
      <c r="G12" s="224">
        <v>100</v>
      </c>
      <c r="H12" s="423">
        <f t="shared" si="5"/>
        <v>101</v>
      </c>
      <c r="I12" s="423">
        <f t="shared" si="6"/>
        <v>114.99999999999999</v>
      </c>
      <c r="J12" s="424">
        <f t="shared" si="7"/>
        <v>115.99999999999999</v>
      </c>
    </row>
    <row r="13" spans="1:10" ht="39" hidden="1" customHeight="1" thickBot="1" x14ac:dyDescent="0.25">
      <c r="B13" s="220"/>
      <c r="C13" s="412"/>
      <c r="D13" s="433"/>
      <c r="E13" s="434"/>
      <c r="F13" s="435"/>
      <c r="G13" s="415"/>
      <c r="H13" s="436"/>
      <c r="I13" s="436"/>
      <c r="J13" s="437"/>
    </row>
    <row r="14" spans="1:10" ht="39" hidden="1" customHeight="1" thickBot="1" x14ac:dyDescent="0.25">
      <c r="B14" s="222"/>
      <c r="C14" s="236"/>
      <c r="D14" s="432"/>
      <c r="E14" s="421"/>
      <c r="F14" s="422"/>
      <c r="G14" s="224"/>
      <c r="H14" s="423"/>
      <c r="I14" s="423"/>
      <c r="J14" s="424"/>
    </row>
    <row r="15" spans="1:10" ht="24.95" hidden="1" customHeight="1" thickBot="1" x14ac:dyDescent="0.25">
      <c r="B15" s="411"/>
      <c r="C15" s="412"/>
      <c r="D15" s="413"/>
      <c r="E15" s="414"/>
      <c r="F15" s="415"/>
      <c r="G15" s="415"/>
      <c r="H15" s="416"/>
      <c r="I15" s="416"/>
      <c r="J15" s="417"/>
    </row>
    <row r="18" spans="12:12" x14ac:dyDescent="0.2">
      <c r="L18" s="431"/>
    </row>
    <row r="19" spans="12:12" x14ac:dyDescent="0.2">
      <c r="L19" s="431"/>
    </row>
    <row r="20" spans="12:12" x14ac:dyDescent="0.2">
      <c r="L20" s="431"/>
    </row>
    <row r="21" spans="12:12" x14ac:dyDescent="0.2">
      <c r="L21" s="431"/>
    </row>
    <row r="22" spans="12:12" x14ac:dyDescent="0.2">
      <c r="L22" s="431"/>
    </row>
    <row r="23" spans="12:12" x14ac:dyDescent="0.2">
      <c r="L23" s="431"/>
    </row>
    <row r="24" spans="12:12" x14ac:dyDescent="0.2">
      <c r="L24" s="431"/>
    </row>
    <row r="25" spans="12:12" x14ac:dyDescent="0.2">
      <c r="L25" s="431"/>
    </row>
    <row r="26" spans="12:12" x14ac:dyDescent="0.2">
      <c r="L26" s="431"/>
    </row>
  </sheetData>
  <sortState ref="L18:L28">
    <sortCondition ref="L18"/>
  </sortState>
  <mergeCells count="4">
    <mergeCell ref="C6:C7"/>
    <mergeCell ref="D6:D7"/>
    <mergeCell ref="E6:E7"/>
    <mergeCell ref="B6:B7"/>
  </mergeCells>
  <phoneticPr fontId="14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83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O322"/>
  <sheetViews>
    <sheetView topLeftCell="B2" workbookViewId="0">
      <pane xSplit="1" ySplit="7" topLeftCell="C9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2.75" x14ac:dyDescent="0.2"/>
  <cols>
    <col min="1" max="1" width="9.140625" style="366"/>
    <col min="2" max="3" width="6.7109375" style="366" customWidth="1"/>
    <col min="4" max="4" width="18.7109375" style="366" customWidth="1"/>
    <col min="5" max="6" width="7.7109375" style="366" customWidth="1"/>
    <col min="7" max="7" width="5.7109375" style="366" customWidth="1"/>
    <col min="8" max="8" width="4.7109375" style="366" customWidth="1"/>
    <col min="9" max="9" width="15.7109375" style="366" customWidth="1"/>
    <col min="10" max="10" width="5.7109375" style="366" customWidth="1"/>
    <col min="11" max="12" width="6.7109375" style="366" customWidth="1"/>
    <col min="13" max="13" width="18.7109375" style="366" customWidth="1"/>
    <col min="14" max="15" width="7.7109375" style="366" customWidth="1"/>
    <col min="16" max="16" width="5.7109375" style="366" customWidth="1"/>
    <col min="17" max="17" width="4.7109375" style="366" customWidth="1"/>
    <col min="18" max="18" width="15.7109375" style="366" customWidth="1"/>
    <col min="19" max="19" width="5.7109375" style="366" customWidth="1"/>
    <col min="20" max="20" width="6.7109375" style="366" customWidth="1"/>
    <col min="21" max="21" width="5.7109375" style="366" customWidth="1"/>
    <col min="22" max="23" width="9.140625" style="366"/>
    <col min="24" max="37" width="7.28515625" style="366" customWidth="1"/>
    <col min="38" max="38" width="1.7109375" style="366" customWidth="1"/>
    <col min="39" max="45" width="7.28515625" style="366" customWidth="1"/>
    <col min="46" max="47" width="9.140625" style="366"/>
    <col min="48" max="61" width="7.28515625" style="366" customWidth="1"/>
    <col min="62" max="62" width="1.7109375" style="366" customWidth="1"/>
    <col min="63" max="69" width="7.28515625" style="366" customWidth="1"/>
    <col min="70" max="70" width="9.140625" style="366"/>
    <col min="71" max="72" width="7.28515625" style="366" customWidth="1"/>
    <col min="73" max="73" width="9.140625" style="366"/>
    <col min="74" max="75" width="7.28515625" style="366" customWidth="1"/>
    <col min="76" max="76" width="9.140625" style="366"/>
    <col min="77" max="78" width="7.28515625" style="366" customWidth="1"/>
    <col min="79" max="79" width="9.140625" style="366"/>
    <col min="80" max="81" width="7.28515625" style="366" customWidth="1"/>
    <col min="82" max="82" width="9.140625" style="366"/>
    <col min="83" max="84" width="7.28515625" style="366" customWidth="1"/>
    <col min="85" max="85" width="9.140625" style="366"/>
    <col min="86" max="87" width="7.28515625" style="366" customWidth="1"/>
    <col min="88" max="88" width="9.140625" style="366"/>
    <col min="89" max="90" width="7.28515625" style="366" customWidth="1"/>
    <col min="91" max="91" width="9.140625" style="366"/>
    <col min="92" max="93" width="7.28515625" style="366" customWidth="1"/>
    <col min="94" max="16384" width="9.140625" style="366"/>
  </cols>
  <sheetData>
    <row r="1" spans="1:93" x14ac:dyDescent="0.2">
      <c r="AK1" s="2">
        <v>26</v>
      </c>
    </row>
    <row r="2" spans="1:93" x14ac:dyDescent="0.2">
      <c r="A2" s="366">
        <f>'Typy taboru'!A4+1</f>
        <v>1</v>
      </c>
      <c r="U2" s="3" t="str">
        <f>(MID("TABELA",1,6))&amp;" "&amp;(A2)</f>
        <v>TABELA 1</v>
      </c>
      <c r="W2" s="366">
        <f>'Typy taboru'!X4+1</f>
        <v>1</v>
      </c>
      <c r="AS2" s="3" t="str">
        <f>(MID("TABELA",1,6))&amp;" "&amp;(W2)</f>
        <v>TABELA 1</v>
      </c>
      <c r="AU2" s="366">
        <f>'Typy taboru'!AV4+101</f>
        <v>101</v>
      </c>
      <c r="BQ2" s="3" t="str">
        <f>(MID("TABELA",1,6))&amp;" "&amp;(AU2)</f>
        <v>TABELA 101</v>
      </c>
    </row>
    <row r="3" spans="1:93" ht="20.25" thickBot="1" x14ac:dyDescent="0.3">
      <c r="B3" s="410" t="s">
        <v>91</v>
      </c>
      <c r="C3" s="215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  <c r="S3" s="5"/>
      <c r="T3" s="4"/>
      <c r="U3" s="4"/>
      <c r="X3" s="135" t="s">
        <v>0</v>
      </c>
      <c r="Y3" s="6"/>
      <c r="Z3" s="7"/>
      <c r="AA3" s="7"/>
      <c r="AB3" s="7"/>
      <c r="AC3" s="7"/>
      <c r="AD3" s="7"/>
      <c r="AE3" s="8"/>
      <c r="AF3" s="7"/>
      <c r="AG3" s="7"/>
      <c r="AH3" s="7"/>
      <c r="AI3" s="7"/>
      <c r="AJ3" s="9"/>
      <c r="AK3" s="10"/>
      <c r="AL3" s="9"/>
      <c r="AM3" s="139">
        <f>IF(G4&gt;0,E4&amp;", "&amp;F4&amp;", "&amp;G4,IF(F4&gt;0,E4&amp;", "&amp;F4,E4))</f>
        <v>1</v>
      </c>
      <c r="AN3" s="136"/>
      <c r="AO3" s="137"/>
      <c r="AP3" s="137"/>
      <c r="AQ3" s="137"/>
      <c r="AR3" s="137"/>
      <c r="AS3" s="138" t="str">
        <f>T($K4)</f>
        <v xml:space="preserve"> Rozkład: powszedni</v>
      </c>
      <c r="AV3" s="135" t="s">
        <v>31</v>
      </c>
      <c r="AW3" s="6"/>
      <c r="AX3" s="7"/>
      <c r="AY3" s="7"/>
      <c r="AZ3" s="7"/>
      <c r="BA3" s="7"/>
      <c r="BB3" s="7"/>
      <c r="BC3" s="8"/>
      <c r="BD3" s="7"/>
      <c r="BE3" s="7"/>
      <c r="BF3" s="7"/>
      <c r="BG3" s="7"/>
      <c r="BH3" s="9"/>
      <c r="BI3" s="10"/>
      <c r="BJ3" s="9"/>
      <c r="BK3" s="139">
        <f>IF(G4&gt;0,E4&amp;", "&amp;F4&amp;", "&amp;G4,IF(F4&gt;0,E4&amp;", "&amp;F4,E4))</f>
        <v>1</v>
      </c>
      <c r="BL3" s="136"/>
      <c r="BM3" s="137"/>
      <c r="BN3" s="137"/>
      <c r="BO3" s="137"/>
      <c r="BP3" s="137"/>
      <c r="BQ3" s="138" t="str">
        <f>T($K4)</f>
        <v xml:space="preserve"> Rozkład: powszedni</v>
      </c>
    </row>
    <row r="4" spans="1:93" ht="18.75" thickBot="1" x14ac:dyDescent="0.25">
      <c r="B4" s="11" t="s">
        <v>28</v>
      </c>
      <c r="C4" s="225"/>
      <c r="D4" s="12"/>
      <c r="E4" s="154">
        <v>1</v>
      </c>
      <c r="F4" s="12"/>
      <c r="G4" s="12"/>
      <c r="H4" s="12"/>
      <c r="I4" s="12"/>
      <c r="J4" s="13"/>
      <c r="K4" s="14" t="s">
        <v>1</v>
      </c>
      <c r="L4" s="229"/>
      <c r="M4" s="12"/>
      <c r="N4" s="12"/>
      <c r="O4" s="12"/>
      <c r="P4" s="12"/>
      <c r="Q4" s="12"/>
      <c r="R4" s="12"/>
      <c r="S4" s="12"/>
      <c r="T4" s="12"/>
      <c r="U4" s="15"/>
      <c r="X4" s="16" t="s">
        <v>2</v>
      </c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8"/>
      <c r="AM4" s="19" t="s">
        <v>27</v>
      </c>
      <c r="AN4" s="20"/>
      <c r="AO4" s="20"/>
      <c r="AP4" s="20"/>
      <c r="AQ4" s="20"/>
      <c r="AR4" s="20"/>
      <c r="AS4" s="21"/>
      <c r="AV4" s="155" t="s">
        <v>2</v>
      </c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7"/>
      <c r="BK4" s="158" t="s">
        <v>27</v>
      </c>
      <c r="BL4" s="159"/>
      <c r="BM4" s="159"/>
      <c r="BN4" s="159"/>
      <c r="BO4" s="159"/>
      <c r="BP4" s="159"/>
      <c r="BQ4" s="160"/>
    </row>
    <row r="5" spans="1:93" x14ac:dyDescent="0.2">
      <c r="B5" s="22" t="s">
        <v>29</v>
      </c>
      <c r="C5" s="23"/>
      <c r="D5" s="23"/>
      <c r="E5" s="23"/>
      <c r="F5" s="23"/>
      <c r="G5" s="23"/>
      <c r="H5" s="23"/>
      <c r="I5" s="23"/>
      <c r="J5" s="23"/>
      <c r="K5" s="24" t="s">
        <v>30</v>
      </c>
      <c r="L5" s="23"/>
      <c r="M5" s="23"/>
      <c r="N5" s="23"/>
      <c r="O5" s="23"/>
      <c r="P5" s="23"/>
      <c r="Q5" s="23"/>
      <c r="R5" s="23"/>
      <c r="S5" s="25"/>
      <c r="T5" s="145" t="s">
        <v>3</v>
      </c>
      <c r="U5" s="146"/>
      <c r="X5" s="26" t="s">
        <v>4</v>
      </c>
      <c r="Y5" s="27" t="s">
        <v>4</v>
      </c>
      <c r="Z5" s="27" t="s">
        <v>4</v>
      </c>
      <c r="AA5" s="28" t="s">
        <v>4</v>
      </c>
      <c r="AB5" s="28" t="s">
        <v>4</v>
      </c>
      <c r="AC5" s="27" t="s">
        <v>4</v>
      </c>
      <c r="AD5" s="27" t="s">
        <v>4</v>
      </c>
      <c r="AE5" s="28" t="s">
        <v>4</v>
      </c>
      <c r="AF5" s="28" t="s">
        <v>4</v>
      </c>
      <c r="AG5" s="27" t="s">
        <v>4</v>
      </c>
      <c r="AH5" s="27" t="s">
        <v>4</v>
      </c>
      <c r="AI5" s="28" t="s">
        <v>4</v>
      </c>
      <c r="AJ5" s="28" t="s">
        <v>4</v>
      </c>
      <c r="AK5" s="29" t="s">
        <v>4</v>
      </c>
      <c r="AM5" s="30" t="s">
        <v>4</v>
      </c>
      <c r="AN5" s="31" t="s">
        <v>4</v>
      </c>
      <c r="AO5" s="32" t="s">
        <v>4</v>
      </c>
      <c r="AP5" s="31" t="s">
        <v>4</v>
      </c>
      <c r="AQ5" s="32" t="s">
        <v>4</v>
      </c>
      <c r="AR5" s="31" t="s">
        <v>4</v>
      </c>
      <c r="AS5" s="33" t="s">
        <v>4</v>
      </c>
      <c r="AV5" s="26" t="s">
        <v>4</v>
      </c>
      <c r="AW5" s="27" t="s">
        <v>4</v>
      </c>
      <c r="AX5" s="27" t="s">
        <v>4</v>
      </c>
      <c r="AY5" s="28" t="s">
        <v>4</v>
      </c>
      <c r="AZ5" s="28" t="s">
        <v>4</v>
      </c>
      <c r="BA5" s="27" t="s">
        <v>4</v>
      </c>
      <c r="BB5" s="27" t="s">
        <v>4</v>
      </c>
      <c r="BC5" s="28" t="s">
        <v>4</v>
      </c>
      <c r="BD5" s="28" t="s">
        <v>4</v>
      </c>
      <c r="BE5" s="27" t="s">
        <v>4</v>
      </c>
      <c r="BF5" s="27" t="s">
        <v>4</v>
      </c>
      <c r="BG5" s="28" t="s">
        <v>4</v>
      </c>
      <c r="BH5" s="28" t="s">
        <v>4</v>
      </c>
      <c r="BI5" s="29" t="s">
        <v>4</v>
      </c>
      <c r="BK5" s="30" t="s">
        <v>4</v>
      </c>
      <c r="BL5" s="31" t="s">
        <v>4</v>
      </c>
      <c r="BM5" s="32" t="s">
        <v>4</v>
      </c>
      <c r="BN5" s="31" t="s">
        <v>4</v>
      </c>
      <c r="BO5" s="32" t="s">
        <v>4</v>
      </c>
      <c r="BP5" s="31" t="s">
        <v>4</v>
      </c>
      <c r="BQ5" s="33" t="s">
        <v>4</v>
      </c>
    </row>
    <row r="6" spans="1:93" x14ac:dyDescent="0.2">
      <c r="B6" s="34" t="s">
        <v>5</v>
      </c>
      <c r="C6" s="226"/>
      <c r="D6" s="35"/>
      <c r="E6" s="35"/>
      <c r="F6" s="36"/>
      <c r="G6" s="37" t="s">
        <v>6</v>
      </c>
      <c r="H6" s="38"/>
      <c r="I6" s="39"/>
      <c r="J6" s="40"/>
      <c r="K6" s="41" t="s">
        <v>5</v>
      </c>
      <c r="L6" s="226"/>
      <c r="M6" s="35"/>
      <c r="N6" s="35"/>
      <c r="O6" s="36"/>
      <c r="P6" s="37" t="s">
        <v>6</v>
      </c>
      <c r="Q6" s="38"/>
      <c r="R6" s="39"/>
      <c r="S6" s="42"/>
      <c r="T6" s="458" t="s">
        <v>7</v>
      </c>
      <c r="U6" s="459"/>
      <c r="X6" s="43">
        <v>2.0099999999999998</v>
      </c>
      <c r="Y6" s="44">
        <v>5.01</v>
      </c>
      <c r="Z6" s="44">
        <v>6.31</v>
      </c>
      <c r="AA6" s="45">
        <v>8.01</v>
      </c>
      <c r="AB6" s="46">
        <v>9.31</v>
      </c>
      <c r="AC6" s="44">
        <v>11.01</v>
      </c>
      <c r="AD6" s="44">
        <v>12.31</v>
      </c>
      <c r="AE6" s="46">
        <v>14.01</v>
      </c>
      <c r="AF6" s="46">
        <v>15.31</v>
      </c>
      <c r="AG6" s="44">
        <v>17.010000000000002</v>
      </c>
      <c r="AH6" s="44">
        <v>18.309999999999999</v>
      </c>
      <c r="AI6" s="46">
        <v>20.010000000000002</v>
      </c>
      <c r="AJ6" s="46">
        <v>21.31</v>
      </c>
      <c r="AK6" s="47">
        <v>23.01</v>
      </c>
      <c r="AM6" s="48">
        <v>5.01</v>
      </c>
      <c r="AN6" s="49">
        <v>8.01</v>
      </c>
      <c r="AO6" s="50">
        <v>11.01</v>
      </c>
      <c r="AP6" s="49">
        <v>14.01</v>
      </c>
      <c r="AQ6" s="50">
        <v>17.010000000000002</v>
      </c>
      <c r="AR6" s="49">
        <v>20.010000000000002</v>
      </c>
      <c r="AS6" s="51">
        <v>23.01</v>
      </c>
      <c r="AV6" s="43">
        <v>2.0099999999999998</v>
      </c>
      <c r="AW6" s="44">
        <v>5.01</v>
      </c>
      <c r="AX6" s="44">
        <v>6.31</v>
      </c>
      <c r="AY6" s="45">
        <v>8.01</v>
      </c>
      <c r="AZ6" s="46">
        <v>9.31</v>
      </c>
      <c r="BA6" s="44">
        <v>11.01</v>
      </c>
      <c r="BB6" s="44">
        <v>12.31</v>
      </c>
      <c r="BC6" s="46">
        <v>14.01</v>
      </c>
      <c r="BD6" s="46">
        <v>15.31</v>
      </c>
      <c r="BE6" s="44">
        <v>17.010000000000002</v>
      </c>
      <c r="BF6" s="44">
        <v>18.309999999999999</v>
      </c>
      <c r="BG6" s="46">
        <v>20.010000000000002</v>
      </c>
      <c r="BH6" s="46">
        <v>21.31</v>
      </c>
      <c r="BI6" s="47">
        <v>23.01</v>
      </c>
      <c r="BK6" s="48">
        <v>5.01</v>
      </c>
      <c r="BL6" s="49">
        <v>8.01</v>
      </c>
      <c r="BM6" s="50">
        <v>11.01</v>
      </c>
      <c r="BN6" s="49">
        <v>14.01</v>
      </c>
      <c r="BO6" s="50">
        <v>17.010000000000002</v>
      </c>
      <c r="BP6" s="49">
        <v>20.010000000000002</v>
      </c>
      <c r="BQ6" s="51">
        <v>23.01</v>
      </c>
    </row>
    <row r="7" spans="1:93" ht="26.25" thickBot="1" x14ac:dyDescent="0.3">
      <c r="B7" s="452" t="s">
        <v>8</v>
      </c>
      <c r="C7" s="454" t="s">
        <v>48</v>
      </c>
      <c r="D7" s="454" t="s">
        <v>9</v>
      </c>
      <c r="E7" s="52" t="s">
        <v>10</v>
      </c>
      <c r="F7" s="53"/>
      <c r="G7" s="456" t="s">
        <v>11</v>
      </c>
      <c r="H7" s="456" t="s">
        <v>12</v>
      </c>
      <c r="I7" s="54" t="s">
        <v>13</v>
      </c>
      <c r="J7" s="55"/>
      <c r="K7" s="454" t="s">
        <v>8</v>
      </c>
      <c r="L7" s="454" t="s">
        <v>48</v>
      </c>
      <c r="M7" s="454" t="s">
        <v>9</v>
      </c>
      <c r="N7" s="52" t="s">
        <v>10</v>
      </c>
      <c r="O7" s="53"/>
      <c r="P7" s="456" t="s">
        <v>11</v>
      </c>
      <c r="Q7" s="456" t="s">
        <v>12</v>
      </c>
      <c r="R7" s="56" t="s">
        <v>14</v>
      </c>
      <c r="S7" s="57"/>
      <c r="T7" s="460"/>
      <c r="U7" s="461"/>
      <c r="X7" s="58" t="s">
        <v>15</v>
      </c>
      <c r="Y7" s="59" t="s">
        <v>15</v>
      </c>
      <c r="Z7" s="59" t="s">
        <v>15</v>
      </c>
      <c r="AA7" s="60" t="s">
        <v>15</v>
      </c>
      <c r="AB7" s="60" t="s">
        <v>15</v>
      </c>
      <c r="AC7" s="59" t="s">
        <v>15</v>
      </c>
      <c r="AD7" s="59" t="s">
        <v>15</v>
      </c>
      <c r="AE7" s="60" t="s">
        <v>15</v>
      </c>
      <c r="AF7" s="60" t="s">
        <v>15</v>
      </c>
      <c r="AG7" s="59" t="s">
        <v>15</v>
      </c>
      <c r="AH7" s="59" t="s">
        <v>15</v>
      </c>
      <c r="AI7" s="60" t="s">
        <v>15</v>
      </c>
      <c r="AJ7" s="60" t="s">
        <v>15</v>
      </c>
      <c r="AK7" s="61" t="s">
        <v>15</v>
      </c>
      <c r="AL7" s="62"/>
      <c r="AM7" s="63" t="s">
        <v>15</v>
      </c>
      <c r="AN7" s="64" t="s">
        <v>15</v>
      </c>
      <c r="AO7" s="65" t="s">
        <v>15</v>
      </c>
      <c r="AP7" s="64" t="s">
        <v>15</v>
      </c>
      <c r="AQ7" s="65" t="s">
        <v>15</v>
      </c>
      <c r="AR7" s="64" t="s">
        <v>15</v>
      </c>
      <c r="AS7" s="66" t="s">
        <v>15</v>
      </c>
      <c r="AV7" s="58" t="s">
        <v>15</v>
      </c>
      <c r="AW7" s="59" t="s">
        <v>15</v>
      </c>
      <c r="AX7" s="59" t="s">
        <v>15</v>
      </c>
      <c r="AY7" s="60" t="s">
        <v>15</v>
      </c>
      <c r="AZ7" s="60" t="s">
        <v>15</v>
      </c>
      <c r="BA7" s="59" t="s">
        <v>15</v>
      </c>
      <c r="BB7" s="59" t="s">
        <v>15</v>
      </c>
      <c r="BC7" s="60" t="s">
        <v>15</v>
      </c>
      <c r="BD7" s="60" t="s">
        <v>15</v>
      </c>
      <c r="BE7" s="59" t="s">
        <v>15</v>
      </c>
      <c r="BF7" s="59" t="s">
        <v>15</v>
      </c>
      <c r="BG7" s="60" t="s">
        <v>15</v>
      </c>
      <c r="BH7" s="60" t="s">
        <v>15</v>
      </c>
      <c r="BI7" s="61" t="s">
        <v>15</v>
      </c>
      <c r="BJ7" s="62"/>
      <c r="BK7" s="63" t="s">
        <v>15</v>
      </c>
      <c r="BL7" s="64" t="s">
        <v>15</v>
      </c>
      <c r="BM7" s="65" t="s">
        <v>15</v>
      </c>
      <c r="BN7" s="64" t="s">
        <v>15</v>
      </c>
      <c r="BO7" s="65" t="s">
        <v>15</v>
      </c>
      <c r="BP7" s="64" t="s">
        <v>15</v>
      </c>
      <c r="BQ7" s="66" t="s">
        <v>15</v>
      </c>
      <c r="BS7" s="135" t="s">
        <v>57</v>
      </c>
      <c r="BT7" s="139"/>
      <c r="BV7" s="135" t="s">
        <v>59</v>
      </c>
      <c r="BW7" s="139"/>
      <c r="BY7" s="135" t="s">
        <v>60</v>
      </c>
      <c r="BZ7" s="139"/>
      <c r="CB7" s="135" t="s">
        <v>61</v>
      </c>
      <c r="CC7" s="139"/>
      <c r="CE7" s="135" t="s">
        <v>62</v>
      </c>
      <c r="CF7" s="139"/>
      <c r="CH7" s="135" t="s">
        <v>63</v>
      </c>
      <c r="CI7" s="139"/>
      <c r="CK7" s="135" t="s">
        <v>64</v>
      </c>
      <c r="CL7" s="139"/>
      <c r="CN7" s="135" t="s">
        <v>65</v>
      </c>
      <c r="CO7" s="139"/>
    </row>
    <row r="8" spans="1:93" ht="26.25" thickBot="1" x14ac:dyDescent="0.25">
      <c r="B8" s="453"/>
      <c r="C8" s="455"/>
      <c r="D8" s="455"/>
      <c r="E8" s="367" t="s">
        <v>16</v>
      </c>
      <c r="F8" s="367" t="s">
        <v>17</v>
      </c>
      <c r="G8" s="457"/>
      <c r="H8" s="457"/>
      <c r="I8" s="68" t="s">
        <v>18</v>
      </c>
      <c r="J8" s="68" t="s">
        <v>19</v>
      </c>
      <c r="K8" s="455"/>
      <c r="L8" s="455"/>
      <c r="M8" s="455"/>
      <c r="N8" s="367" t="s">
        <v>20</v>
      </c>
      <c r="O8" s="367" t="s">
        <v>21</v>
      </c>
      <c r="P8" s="457"/>
      <c r="Q8" s="457"/>
      <c r="R8" s="68" t="s">
        <v>18</v>
      </c>
      <c r="S8" s="68" t="s">
        <v>19</v>
      </c>
      <c r="T8" s="68" t="s">
        <v>11</v>
      </c>
      <c r="U8" s="69" t="s">
        <v>12</v>
      </c>
      <c r="X8" s="70">
        <v>5</v>
      </c>
      <c r="Y8" s="71">
        <v>6.3</v>
      </c>
      <c r="Z8" s="71">
        <v>8</v>
      </c>
      <c r="AA8" s="72">
        <v>9.3000000000000007</v>
      </c>
      <c r="AB8" s="73">
        <v>11</v>
      </c>
      <c r="AC8" s="71">
        <v>12.3</v>
      </c>
      <c r="AD8" s="71">
        <v>14</v>
      </c>
      <c r="AE8" s="73">
        <v>15.3</v>
      </c>
      <c r="AF8" s="73">
        <v>17</v>
      </c>
      <c r="AG8" s="71">
        <v>18.3</v>
      </c>
      <c r="AH8" s="71">
        <v>20</v>
      </c>
      <c r="AI8" s="73">
        <v>21.3</v>
      </c>
      <c r="AJ8" s="73">
        <v>23</v>
      </c>
      <c r="AK8" s="74">
        <v>2</v>
      </c>
      <c r="AL8" s="62"/>
      <c r="AM8" s="75">
        <v>8</v>
      </c>
      <c r="AN8" s="76">
        <v>11</v>
      </c>
      <c r="AO8" s="77">
        <v>14</v>
      </c>
      <c r="AP8" s="76">
        <v>17</v>
      </c>
      <c r="AQ8" s="77">
        <v>20</v>
      </c>
      <c r="AR8" s="76">
        <v>23</v>
      </c>
      <c r="AS8" s="78">
        <v>5</v>
      </c>
      <c r="AV8" s="70">
        <v>5</v>
      </c>
      <c r="AW8" s="71">
        <v>6.3</v>
      </c>
      <c r="AX8" s="71">
        <v>8</v>
      </c>
      <c r="AY8" s="72">
        <v>9.3000000000000007</v>
      </c>
      <c r="AZ8" s="73">
        <v>11</v>
      </c>
      <c r="BA8" s="71">
        <v>12.3</v>
      </c>
      <c r="BB8" s="71">
        <v>14</v>
      </c>
      <c r="BC8" s="73">
        <v>15.3</v>
      </c>
      <c r="BD8" s="73">
        <v>17</v>
      </c>
      <c r="BE8" s="71">
        <v>18.3</v>
      </c>
      <c r="BF8" s="71">
        <v>20</v>
      </c>
      <c r="BG8" s="73">
        <v>21.3</v>
      </c>
      <c r="BH8" s="73">
        <v>23</v>
      </c>
      <c r="BI8" s="74">
        <v>2</v>
      </c>
      <c r="BJ8" s="62"/>
      <c r="BK8" s="75">
        <v>8</v>
      </c>
      <c r="BL8" s="76">
        <v>11</v>
      </c>
      <c r="BM8" s="77">
        <v>14</v>
      </c>
      <c r="BN8" s="76">
        <v>17</v>
      </c>
      <c r="BO8" s="77">
        <v>20</v>
      </c>
      <c r="BP8" s="76">
        <v>23</v>
      </c>
      <c r="BQ8" s="78">
        <v>5</v>
      </c>
      <c r="BS8" s="16" t="s">
        <v>55</v>
      </c>
      <c r="BT8" s="230" t="s">
        <v>56</v>
      </c>
      <c r="BV8" s="16" t="s">
        <v>55</v>
      </c>
      <c r="BW8" s="230" t="s">
        <v>56</v>
      </c>
      <c r="BY8" s="16" t="s">
        <v>55</v>
      </c>
      <c r="BZ8" s="230" t="s">
        <v>56</v>
      </c>
      <c r="CB8" s="16" t="s">
        <v>55</v>
      </c>
      <c r="CC8" s="230" t="s">
        <v>56</v>
      </c>
      <c r="CE8" s="16" t="s">
        <v>55</v>
      </c>
      <c r="CF8" s="230" t="s">
        <v>56</v>
      </c>
      <c r="CH8" s="16" t="s">
        <v>55</v>
      </c>
      <c r="CI8" s="230" t="s">
        <v>56</v>
      </c>
      <c r="CK8" s="16" t="s">
        <v>55</v>
      </c>
      <c r="CL8" s="230" t="s">
        <v>56</v>
      </c>
      <c r="CN8" s="16" t="s">
        <v>55</v>
      </c>
      <c r="CO8" s="230" t="s">
        <v>56</v>
      </c>
    </row>
    <row r="9" spans="1:93" ht="24.95" customHeight="1" x14ac:dyDescent="0.2">
      <c r="B9" s="365"/>
      <c r="C9" s="392"/>
      <c r="D9" s="389"/>
      <c r="E9" s="398"/>
      <c r="F9" s="398"/>
      <c r="G9" s="80"/>
      <c r="H9" s="368" t="e">
        <f t="shared" ref="H9:H35" si="0">G9/(N(E9)+N(F9))</f>
        <v>#DIV/0!</v>
      </c>
      <c r="I9" s="81"/>
      <c r="J9" s="369"/>
      <c r="K9" s="370"/>
      <c r="L9" s="395"/>
      <c r="M9" s="389"/>
      <c r="N9" s="398"/>
      <c r="O9" s="398"/>
      <c r="P9" s="369"/>
      <c r="Q9" s="368" t="e">
        <f t="shared" ref="Q9:Q35" si="1">P9/(N(N9)+N(O9))</f>
        <v>#DIV/0!</v>
      </c>
      <c r="R9" s="81"/>
      <c r="S9" s="369"/>
      <c r="T9" s="84">
        <f t="shared" ref="T9:T35" si="2">G9+P9</f>
        <v>0</v>
      </c>
      <c r="U9" s="85" t="e">
        <f t="shared" ref="U9:U35" si="3">T9/(N(E9)+N(F9)+N(N9)+N(O9))</f>
        <v>#DIV/0!</v>
      </c>
      <c r="X9" s="86">
        <f t="shared" ref="X9:AJ24" si="4">IF(N($B9)&gt;0,IF($B9&gt;=X$6,IF($B9&lt;=X$8,$G9,0),0),0)+IF(N($K9)&gt;0,IF($K9&gt;=X$6,IF($K9&lt;=X$8,$P9,0),0),0)</f>
        <v>0</v>
      </c>
      <c r="Y9" s="87">
        <f t="shared" si="4"/>
        <v>0</v>
      </c>
      <c r="Z9" s="87">
        <f t="shared" si="4"/>
        <v>0</v>
      </c>
      <c r="AA9" s="88">
        <f t="shared" si="4"/>
        <v>0</v>
      </c>
      <c r="AB9" s="88">
        <f t="shared" si="4"/>
        <v>0</v>
      </c>
      <c r="AC9" s="87">
        <f t="shared" si="4"/>
        <v>0</v>
      </c>
      <c r="AD9" s="87">
        <f t="shared" si="4"/>
        <v>0</v>
      </c>
      <c r="AE9" s="88">
        <f t="shared" si="4"/>
        <v>0</v>
      </c>
      <c r="AF9" s="88">
        <f t="shared" si="4"/>
        <v>0</v>
      </c>
      <c r="AG9" s="87">
        <f t="shared" si="4"/>
        <v>0</v>
      </c>
      <c r="AH9" s="87">
        <f t="shared" si="4"/>
        <v>0</v>
      </c>
      <c r="AI9" s="88">
        <f t="shared" si="4"/>
        <v>0</v>
      </c>
      <c r="AJ9" s="88">
        <f t="shared" si="4"/>
        <v>0</v>
      </c>
      <c r="AK9" s="89">
        <f t="shared" ref="AK9:AK34" si="5">IF(N($B9)&gt;0,IF($B9&gt;=AK$6,$G9,0),0)+IF(N($K9)&gt;0,IF($K9&gt;=AK$6,$P9,0),0)+IF(N($B9)&gt;0,IF($B9&lt;=AK$8,$G9,0),0)+IF(N($K9)&gt;0,IF($K9&lt;=AK$8,$P9,0),0)</f>
        <v>0</v>
      </c>
      <c r="AM9" s="90">
        <f t="shared" ref="AM9:AM34" si="6">Y9+Z9</f>
        <v>0</v>
      </c>
      <c r="AN9" s="91">
        <f t="shared" ref="AN9:AN34" si="7">AA9+AB9</f>
        <v>0</v>
      </c>
      <c r="AO9" s="92">
        <f t="shared" ref="AO9:AO34" si="8">AC9+AD9</f>
        <v>0</v>
      </c>
      <c r="AP9" s="91">
        <f t="shared" ref="AP9:AP34" si="9">AE9+AF9</f>
        <v>0</v>
      </c>
      <c r="AQ9" s="92">
        <f t="shared" ref="AQ9:AQ34" si="10">AG9+AH9</f>
        <v>0</v>
      </c>
      <c r="AR9" s="91">
        <f t="shared" ref="AR9:AR34" si="11">AI9+AJ9</f>
        <v>0</v>
      </c>
      <c r="AS9" s="93">
        <f t="shared" ref="AS9:AS34" si="12">AK9+X9</f>
        <v>0</v>
      </c>
      <c r="AV9" s="86">
        <f t="shared" ref="AV9:BH24" si="13">IF(N($B9)&gt;0,IF($B9&gt;=AV$6,IF($B9&lt;=AV$8,N($E9)+N($F9),0),0),0)+IF(N($K9)&gt;0,IF($K9&gt;=AV$6,IF($K9&lt;=AV$8,N($N9)+N($O9),0),0),0)</f>
        <v>0</v>
      </c>
      <c r="AW9" s="87">
        <f t="shared" si="13"/>
        <v>0</v>
      </c>
      <c r="AX9" s="87">
        <f t="shared" si="13"/>
        <v>0</v>
      </c>
      <c r="AY9" s="88">
        <f t="shared" si="13"/>
        <v>0</v>
      </c>
      <c r="AZ9" s="88">
        <f t="shared" si="13"/>
        <v>0</v>
      </c>
      <c r="BA9" s="87">
        <f t="shared" si="13"/>
        <v>0</v>
      </c>
      <c r="BB9" s="87">
        <f t="shared" si="13"/>
        <v>0</v>
      </c>
      <c r="BC9" s="88">
        <f t="shared" si="13"/>
        <v>0</v>
      </c>
      <c r="BD9" s="88">
        <f t="shared" si="13"/>
        <v>0</v>
      </c>
      <c r="BE9" s="87">
        <f t="shared" si="13"/>
        <v>0</v>
      </c>
      <c r="BF9" s="87">
        <f t="shared" si="13"/>
        <v>0</v>
      </c>
      <c r="BG9" s="88">
        <f t="shared" si="13"/>
        <v>0</v>
      </c>
      <c r="BH9" s="88">
        <f t="shared" si="13"/>
        <v>0</v>
      </c>
      <c r="BI9" s="89">
        <f t="shared" ref="BI9:BI34" si="14">IF(N($B9)&gt;0,IF($B9&gt;=BI$6,IF($B9&lt;=BI$8+24,N($E9)+N($F9),0),0),0)+IF(N($K9)&gt;0,IF($K9&gt;=BI$6,IF($K9&lt;=BI$8+24,N($N9)+N($O9),0),0),0)+IF(N($B9)&gt;0,IF($B9&lt;=BI$8,N($E9)+N($F9),0),0)+IF(N($K9)&gt;0,IF($K9&lt;=BI$8,N($N9)+N($O9),0),0)</f>
        <v>0</v>
      </c>
      <c r="BK9" s="161">
        <f t="shared" ref="BK9:BK34" si="15">AW9+AX9</f>
        <v>0</v>
      </c>
      <c r="BL9" s="162">
        <f t="shared" ref="BL9:BL34" si="16">AY9+AZ9</f>
        <v>0</v>
      </c>
      <c r="BM9" s="163">
        <f t="shared" ref="BM9:BM34" si="17">BA9+BB9</f>
        <v>0</v>
      </c>
      <c r="BN9" s="162">
        <f t="shared" ref="BN9:BN34" si="18">BC9+BD9</f>
        <v>0</v>
      </c>
      <c r="BO9" s="163">
        <f t="shared" ref="BO9:BO34" si="19">BE9+BF9</f>
        <v>0</v>
      </c>
      <c r="BP9" s="162">
        <f t="shared" ref="BP9:BP34" si="20">BG9+BH9</f>
        <v>0</v>
      </c>
      <c r="BQ9" s="164">
        <f t="shared" ref="BQ9:BQ34" si="21">BI9+AV9</f>
        <v>0</v>
      </c>
      <c r="BS9" s="86">
        <f>IF(T($C9)=T('Typy taboru'!$C$8),IF($J9&gt;0,IF($J9&gt;='Typy taboru'!$F$8,IF($J9&gt;'Typy taboru'!$G$8,IF($J9&gt;'Typy taboru'!$I$8,3,2),1),0)),0)</f>
        <v>0</v>
      </c>
      <c r="BT9" s="231">
        <f>IF(T($L9)=T('Typy taboru'!$C$8),IF($S9&gt;0,IF($S9&gt;='Typy taboru'!$F$8,IF($S9&gt;'Typy taboru'!$G$8,IF($S9&gt;'Typy taboru'!$I$8,3,2),1),0)),0)</f>
        <v>0</v>
      </c>
      <c r="BV9" s="237">
        <f>IF(T($C9)=T('Typy taboru'!$C$9),IF($J9&gt;0,IF($J9&gt;='Typy taboru'!$F$9,IF($J9&gt;'Typy taboru'!$G$9,IF($J9&gt;'Typy taboru'!$I$9,3,2),1),0)),0)</f>
        <v>0</v>
      </c>
      <c r="BW9" s="238">
        <f>IF(T($L9)=T('Typy taboru'!$C$9),IF($S9&gt;0,IF($S9&gt;='Typy taboru'!$F$9,IF($S9&gt;'Typy taboru'!$G$9,IF($S9&gt;'Typy taboru'!$I$9,3,2),1),0)),0)</f>
        <v>0</v>
      </c>
      <c r="BX9" s="216"/>
      <c r="BY9" s="237">
        <f>IF(T($C9)=T('Typy taboru'!$C$10),IF($J9&gt;0,IF($J9&gt;='Typy taboru'!$F$10,IF($J9&gt;'Typy taboru'!$G$10,IF($J9&gt;'Typy taboru'!$I$10,3,2),1),0)),0)</f>
        <v>0</v>
      </c>
      <c r="BZ9" s="238">
        <f>IF(T($L9)=T('Typy taboru'!$C$10),IF($S9&gt;0,IF($S9&gt;='Typy taboru'!$F$10,IF($S9&gt;'Typy taboru'!$G$10,IF($S9&gt;'Typy taboru'!$I$10,3,2),1),0)),0)</f>
        <v>0</v>
      </c>
      <c r="CB9" s="86">
        <f>IF(T($C9)=T('Typy taboru'!$C$11),IF($J9&gt;0,IF($J9&gt;='Typy taboru'!$F$11,IF($J9&gt;'Typy taboru'!$G$11,IF($J9&gt;'Typy taboru'!$I$11,3,2),1),0)),0)</f>
        <v>0</v>
      </c>
      <c r="CC9" s="231">
        <f>IF(T($L9)=T('Typy taboru'!$C$11),IF($S9&gt;0,IF($S9&gt;='Typy taboru'!$F$11,IF($S9&gt;'Typy taboru'!$G$11,IF($S9&gt;'Typy taboru'!$I$11,3,2),1),0)),0)</f>
        <v>0</v>
      </c>
      <c r="CE9" s="86">
        <f>IF(T($C9)=T('Typy taboru'!$C$12),IF($J9&gt;0,IF($J9&gt;='Typy taboru'!$F$12,IF($J9&gt;'Typy taboru'!$G$12,IF($J9&gt;'Typy taboru'!$I$12,3,2),1),0)),0)</f>
        <v>0</v>
      </c>
      <c r="CF9" s="231">
        <f>IF(T($L9)=T('Typy taboru'!$C$12),IF($S9&gt;0,IF($S9&gt;='Typy taboru'!$F$12,IF($S9&gt;'Typy taboru'!$G$12,IF($S9&gt;'Typy taboru'!$I$12,3,2),1),0)),0)</f>
        <v>0</v>
      </c>
      <c r="CH9" s="86" t="b">
        <f>IF(T($C9)=T('Typy taboru'!$C$13),IF($J9&gt;0,IF($J9&gt;='Typy taboru'!$F$13,IF($J9&gt;'Typy taboru'!$G$13,IF($J9&gt;'Typy taboru'!$I$13,3,2),1),0)),0)</f>
        <v>0</v>
      </c>
      <c r="CI9" s="231" t="b">
        <f>IF(T($L9)=T('Typy taboru'!$C$13),IF($S9&gt;0,IF($S9&gt;='Typy taboru'!$F$13,IF($S9&gt;'Typy taboru'!$G$13,IF($S9&gt;'Typy taboru'!$I$13,3,2),1),0)),0)</f>
        <v>0</v>
      </c>
      <c r="CK9" s="86" t="b">
        <f>IF(T($C9)=T('Typy taboru'!$C$14),IF($J9&gt;0,IF($J9&gt;='Typy taboru'!$F$14,IF($J9&gt;'Typy taboru'!$G$14,IF($J9&gt;'Typy taboru'!$I$14,3,2),1),0)),0)</f>
        <v>0</v>
      </c>
      <c r="CL9" s="231" t="b">
        <f>IF(T($L9)=T('Typy taboru'!$C$14),IF($S9&gt;0,IF($S9&gt;='Typy taboru'!$F$14,IF($S9&gt;'Typy taboru'!$G$14,IF($S9&gt;'Typy taboru'!$I$14,3,2),1),0)),0)</f>
        <v>0</v>
      </c>
      <c r="CN9" s="86" t="b">
        <f>IF(T($C9)=T('Typy taboru'!$C$15),IF($J9&gt;0,IF($J9&gt;='Typy taboru'!$F$15,IF($J9&gt;'Typy taboru'!$G$15,IF($J9&gt;'Typy taboru'!$I$15,3,2),1),0)),0)</f>
        <v>0</v>
      </c>
      <c r="CO9" s="231" t="b">
        <f>IF(T($L9)=T('Typy taboru'!$C$15),IF($S9&gt;0,IF($S9&gt;='Typy taboru'!$F$15,IF($S9&gt;'Typy taboru'!$G$15,IF($S9&gt;'Typy taboru'!$I$15,3,2),1),0)),0)</f>
        <v>0</v>
      </c>
    </row>
    <row r="10" spans="1:93" ht="24.95" customHeight="1" x14ac:dyDescent="0.2">
      <c r="B10" s="371"/>
      <c r="C10" s="393"/>
      <c r="D10" s="390"/>
      <c r="E10" s="399"/>
      <c r="F10" s="399"/>
      <c r="G10" s="372"/>
      <c r="H10" s="373" t="e">
        <f t="shared" si="0"/>
        <v>#DIV/0!</v>
      </c>
      <c r="I10" s="96"/>
      <c r="J10" s="372"/>
      <c r="K10" s="374"/>
      <c r="L10" s="396"/>
      <c r="M10" s="390"/>
      <c r="N10" s="399"/>
      <c r="O10" s="399"/>
      <c r="P10" s="372"/>
      <c r="Q10" s="373" t="e">
        <f t="shared" si="1"/>
        <v>#DIV/0!</v>
      </c>
      <c r="R10" s="96"/>
      <c r="S10" s="372"/>
      <c r="T10" s="375">
        <f t="shared" si="2"/>
        <v>0</v>
      </c>
      <c r="U10" s="376" t="e">
        <f t="shared" si="3"/>
        <v>#DIV/0!</v>
      </c>
      <c r="X10" s="377">
        <f t="shared" si="4"/>
        <v>0</v>
      </c>
      <c r="Y10" s="378">
        <f t="shared" si="4"/>
        <v>0</v>
      </c>
      <c r="Z10" s="378">
        <f t="shared" si="4"/>
        <v>0</v>
      </c>
      <c r="AA10" s="379">
        <f t="shared" si="4"/>
        <v>0</v>
      </c>
      <c r="AB10" s="379">
        <f t="shared" si="4"/>
        <v>0</v>
      </c>
      <c r="AC10" s="378">
        <f t="shared" si="4"/>
        <v>0</v>
      </c>
      <c r="AD10" s="378">
        <f t="shared" si="4"/>
        <v>0</v>
      </c>
      <c r="AE10" s="379">
        <f t="shared" si="4"/>
        <v>0</v>
      </c>
      <c r="AF10" s="379">
        <f t="shared" si="4"/>
        <v>0</v>
      </c>
      <c r="AG10" s="378">
        <f t="shared" si="4"/>
        <v>0</v>
      </c>
      <c r="AH10" s="378">
        <f t="shared" si="4"/>
        <v>0</v>
      </c>
      <c r="AI10" s="379">
        <f t="shared" si="4"/>
        <v>0</v>
      </c>
      <c r="AJ10" s="379">
        <f t="shared" si="4"/>
        <v>0</v>
      </c>
      <c r="AK10" s="380">
        <f t="shared" si="5"/>
        <v>0</v>
      </c>
      <c r="AM10" s="381">
        <f t="shared" si="6"/>
        <v>0</v>
      </c>
      <c r="AN10" s="382">
        <f t="shared" si="7"/>
        <v>0</v>
      </c>
      <c r="AO10" s="383">
        <f t="shared" si="8"/>
        <v>0</v>
      </c>
      <c r="AP10" s="382">
        <f t="shared" si="9"/>
        <v>0</v>
      </c>
      <c r="AQ10" s="383">
        <f t="shared" si="10"/>
        <v>0</v>
      </c>
      <c r="AR10" s="382">
        <f t="shared" si="11"/>
        <v>0</v>
      </c>
      <c r="AS10" s="384">
        <f t="shared" si="12"/>
        <v>0</v>
      </c>
      <c r="AV10" s="377">
        <f t="shared" si="13"/>
        <v>0</v>
      </c>
      <c r="AW10" s="378">
        <f t="shared" si="13"/>
        <v>0</v>
      </c>
      <c r="AX10" s="378">
        <f t="shared" si="13"/>
        <v>0</v>
      </c>
      <c r="AY10" s="379">
        <f t="shared" si="13"/>
        <v>0</v>
      </c>
      <c r="AZ10" s="379">
        <f t="shared" si="13"/>
        <v>0</v>
      </c>
      <c r="BA10" s="378">
        <f t="shared" si="13"/>
        <v>0</v>
      </c>
      <c r="BB10" s="378">
        <f t="shared" si="13"/>
        <v>0</v>
      </c>
      <c r="BC10" s="379">
        <f t="shared" si="13"/>
        <v>0</v>
      </c>
      <c r="BD10" s="379">
        <f t="shared" si="13"/>
        <v>0</v>
      </c>
      <c r="BE10" s="378">
        <f t="shared" si="13"/>
        <v>0</v>
      </c>
      <c r="BF10" s="378">
        <f t="shared" si="13"/>
        <v>0</v>
      </c>
      <c r="BG10" s="379">
        <f t="shared" si="13"/>
        <v>0</v>
      </c>
      <c r="BH10" s="379">
        <f t="shared" si="13"/>
        <v>0</v>
      </c>
      <c r="BI10" s="380">
        <f t="shared" si="14"/>
        <v>0</v>
      </c>
      <c r="BK10" s="381">
        <f t="shared" si="15"/>
        <v>0</v>
      </c>
      <c r="BL10" s="382">
        <f t="shared" si="16"/>
        <v>0</v>
      </c>
      <c r="BM10" s="383">
        <f t="shared" si="17"/>
        <v>0</v>
      </c>
      <c r="BN10" s="382">
        <f t="shared" si="18"/>
        <v>0</v>
      </c>
      <c r="BO10" s="383">
        <f t="shared" si="19"/>
        <v>0</v>
      </c>
      <c r="BP10" s="382">
        <f t="shared" si="20"/>
        <v>0</v>
      </c>
      <c r="BQ10" s="384">
        <f t="shared" si="21"/>
        <v>0</v>
      </c>
      <c r="BS10" s="377">
        <f>IF(T($C10)=T('Typy taboru'!$C$8),IF($J10&gt;0,IF($J10&gt;='Typy taboru'!$F$8,IF($J10&gt;'Typy taboru'!$G$8,IF($J10&gt;'Typy taboru'!$I$8,3,2),1),0)),0)</f>
        <v>0</v>
      </c>
      <c r="BT10" s="388">
        <f>IF(T($L10)=T('Typy taboru'!$C$8),IF($S10&gt;0,IF($S10&gt;='Typy taboru'!$F$8,IF($S10&gt;'Typy taboru'!$G$8,IF($S10&gt;'Typy taboru'!$I$8,3,2),1),0)),0)</f>
        <v>0</v>
      </c>
      <c r="BV10" s="377">
        <f>IF(T($C10)=T('Typy taboru'!$C$9),IF($J10&gt;0,IF($J10&gt;='Typy taboru'!$F$9,IF($J10&gt;'Typy taboru'!$G$9,IF($J10&gt;'Typy taboru'!$I$9,3,2),1),0)),0)</f>
        <v>0</v>
      </c>
      <c r="BW10" s="388">
        <f>IF(T($L10)=T('Typy taboru'!$C$9),IF($S10&gt;0,IF($S10&gt;='Typy taboru'!$F$9,IF($S10&gt;'Typy taboru'!$G$9,IF($S10&gt;'Typy taboru'!$I$9,3,2),1),0)),0)</f>
        <v>0</v>
      </c>
      <c r="BY10" s="377">
        <f>IF(T($C10)=T('Typy taboru'!$C$10),IF($J10&gt;0,IF($J10&gt;='Typy taboru'!$F$10,IF($J10&gt;'Typy taboru'!$G$10,IF($J10&gt;'Typy taboru'!$I$10,3,2),1),0)),0)</f>
        <v>0</v>
      </c>
      <c r="BZ10" s="388">
        <f>IF(T($L10)=T('Typy taboru'!$C$10),IF($S10&gt;0,IF($S10&gt;='Typy taboru'!$F$10,IF($S10&gt;'Typy taboru'!$G$10,IF($S10&gt;'Typy taboru'!$I$10,3,2),1),0)),0)</f>
        <v>0</v>
      </c>
      <c r="CB10" s="377">
        <f>IF(T($C10)=T('Typy taboru'!$C$11),IF($J10&gt;0,IF($J10&gt;='Typy taboru'!$F$11,IF($J10&gt;'Typy taboru'!$G$11,IF($J10&gt;'Typy taboru'!$I$11,3,2),1),0)),0)</f>
        <v>0</v>
      </c>
      <c r="CC10" s="388">
        <f>IF(T($L10)=T('Typy taboru'!$C$11),IF($S10&gt;0,IF($S10&gt;='Typy taboru'!$F$11,IF($S10&gt;'Typy taboru'!$G$11,IF($S10&gt;'Typy taboru'!$I$11,3,2),1),0)),0)</f>
        <v>0</v>
      </c>
      <c r="CE10" s="377">
        <f>IF(T($C10)=T('Typy taboru'!$C$12),IF($J10&gt;0,IF($J10&gt;='Typy taboru'!$F$12,IF($J10&gt;'Typy taboru'!$G$12,IF($J10&gt;'Typy taboru'!$I$12,3,2),1),0)),0)</f>
        <v>0</v>
      </c>
      <c r="CF10" s="388">
        <f>IF(T($L10)=T('Typy taboru'!$C$12),IF($S10&gt;0,IF($S10&gt;='Typy taboru'!$F$12,IF($S10&gt;'Typy taboru'!$G$12,IF($S10&gt;'Typy taboru'!$I$12,3,2),1),0)),0)</f>
        <v>0</v>
      </c>
      <c r="CH10" s="377" t="b">
        <f>IF(T($C10)=T('Typy taboru'!$C$13),IF($J10&gt;0,IF($J10&gt;='Typy taboru'!$F$13,IF($J10&gt;'Typy taboru'!$G$13,IF($J10&gt;'Typy taboru'!$I$13,3,2),1),0)),0)</f>
        <v>0</v>
      </c>
      <c r="CI10" s="388" t="b">
        <f>IF(T($L10)=T('Typy taboru'!$C$13),IF($S10&gt;0,IF($S10&gt;='Typy taboru'!$F$13,IF($S10&gt;'Typy taboru'!$G$13,IF($S10&gt;'Typy taboru'!$I$13,3,2),1),0)),0)</f>
        <v>0</v>
      </c>
      <c r="CK10" s="377" t="b">
        <f>IF(T($C10)=T('Typy taboru'!$C$14),IF($J10&gt;0,IF($J10&gt;='Typy taboru'!$F$14,IF($J10&gt;'Typy taboru'!$G$14,IF($J10&gt;'Typy taboru'!$I$14,3,2),1),0)),0)</f>
        <v>0</v>
      </c>
      <c r="CL10" s="388" t="b">
        <f>IF(T($L10)=T('Typy taboru'!$C$14),IF($S10&gt;0,IF($S10&gt;='Typy taboru'!$F$14,IF($S10&gt;'Typy taboru'!$G$14,IF($S10&gt;'Typy taboru'!$I$14,3,2),1),0)),0)</f>
        <v>0</v>
      </c>
      <c r="CN10" s="377" t="b">
        <f>IF(T($C10)=T('Typy taboru'!$C$15),IF($J10&gt;0,IF($J10&gt;='Typy taboru'!$F$15,IF($J10&gt;'Typy taboru'!$G$15,IF($J10&gt;'Typy taboru'!$I$15,3,2),1),0)),0)</f>
        <v>0</v>
      </c>
      <c r="CO10" s="388" t="b">
        <f>IF(T($L10)=T('Typy taboru'!$C$15),IF($S10&gt;0,IF($S10&gt;='Typy taboru'!$F$15,IF($S10&gt;'Typy taboru'!$G$15,IF($S10&gt;'Typy taboru'!$I$15,3,2),1),0)),0)</f>
        <v>0</v>
      </c>
    </row>
    <row r="11" spans="1:93" ht="24.95" customHeight="1" x14ac:dyDescent="0.2">
      <c r="B11" s="371"/>
      <c r="C11" s="393"/>
      <c r="D11" s="390"/>
      <c r="E11" s="399"/>
      <c r="F11" s="399"/>
      <c r="G11" s="372"/>
      <c r="H11" s="373" t="e">
        <f t="shared" si="0"/>
        <v>#DIV/0!</v>
      </c>
      <c r="I11" s="96"/>
      <c r="J11" s="372"/>
      <c r="K11" s="374"/>
      <c r="L11" s="396"/>
      <c r="M11" s="390"/>
      <c r="N11" s="399"/>
      <c r="O11" s="399"/>
      <c r="P11" s="372"/>
      <c r="Q11" s="373" t="e">
        <f t="shared" si="1"/>
        <v>#DIV/0!</v>
      </c>
      <c r="R11" s="96"/>
      <c r="S11" s="372"/>
      <c r="T11" s="375">
        <f t="shared" si="2"/>
        <v>0</v>
      </c>
      <c r="U11" s="376" t="e">
        <f t="shared" si="3"/>
        <v>#DIV/0!</v>
      </c>
      <c r="X11" s="377">
        <f t="shared" si="4"/>
        <v>0</v>
      </c>
      <c r="Y11" s="378">
        <f t="shared" si="4"/>
        <v>0</v>
      </c>
      <c r="Z11" s="378">
        <f t="shared" si="4"/>
        <v>0</v>
      </c>
      <c r="AA11" s="379">
        <f t="shared" si="4"/>
        <v>0</v>
      </c>
      <c r="AB11" s="379">
        <f t="shared" si="4"/>
        <v>0</v>
      </c>
      <c r="AC11" s="378">
        <f t="shared" si="4"/>
        <v>0</v>
      </c>
      <c r="AD11" s="378">
        <f t="shared" si="4"/>
        <v>0</v>
      </c>
      <c r="AE11" s="379">
        <f t="shared" si="4"/>
        <v>0</v>
      </c>
      <c r="AF11" s="379">
        <f t="shared" si="4"/>
        <v>0</v>
      </c>
      <c r="AG11" s="378">
        <f t="shared" si="4"/>
        <v>0</v>
      </c>
      <c r="AH11" s="378">
        <f t="shared" si="4"/>
        <v>0</v>
      </c>
      <c r="AI11" s="379">
        <f t="shared" si="4"/>
        <v>0</v>
      </c>
      <c r="AJ11" s="379">
        <f t="shared" si="4"/>
        <v>0</v>
      </c>
      <c r="AK11" s="380">
        <f t="shared" si="5"/>
        <v>0</v>
      </c>
      <c r="AM11" s="381">
        <f t="shared" si="6"/>
        <v>0</v>
      </c>
      <c r="AN11" s="382">
        <f t="shared" si="7"/>
        <v>0</v>
      </c>
      <c r="AO11" s="383">
        <f t="shared" si="8"/>
        <v>0</v>
      </c>
      <c r="AP11" s="382">
        <f t="shared" si="9"/>
        <v>0</v>
      </c>
      <c r="AQ11" s="383">
        <f t="shared" si="10"/>
        <v>0</v>
      </c>
      <c r="AR11" s="382">
        <f t="shared" si="11"/>
        <v>0</v>
      </c>
      <c r="AS11" s="384">
        <f t="shared" si="12"/>
        <v>0</v>
      </c>
      <c r="AV11" s="377">
        <f t="shared" si="13"/>
        <v>0</v>
      </c>
      <c r="AW11" s="378">
        <f t="shared" si="13"/>
        <v>0</v>
      </c>
      <c r="AX11" s="378">
        <f t="shared" si="13"/>
        <v>0</v>
      </c>
      <c r="AY11" s="379">
        <f t="shared" si="13"/>
        <v>0</v>
      </c>
      <c r="AZ11" s="379">
        <f t="shared" si="13"/>
        <v>0</v>
      </c>
      <c r="BA11" s="378">
        <f t="shared" si="13"/>
        <v>0</v>
      </c>
      <c r="BB11" s="378">
        <f t="shared" si="13"/>
        <v>0</v>
      </c>
      <c r="BC11" s="379">
        <f t="shared" si="13"/>
        <v>0</v>
      </c>
      <c r="BD11" s="379">
        <f t="shared" si="13"/>
        <v>0</v>
      </c>
      <c r="BE11" s="378">
        <f t="shared" si="13"/>
        <v>0</v>
      </c>
      <c r="BF11" s="378">
        <f t="shared" si="13"/>
        <v>0</v>
      </c>
      <c r="BG11" s="379">
        <f t="shared" si="13"/>
        <v>0</v>
      </c>
      <c r="BH11" s="379">
        <f t="shared" si="13"/>
        <v>0</v>
      </c>
      <c r="BI11" s="380">
        <f t="shared" si="14"/>
        <v>0</v>
      </c>
      <c r="BK11" s="381">
        <f t="shared" si="15"/>
        <v>0</v>
      </c>
      <c r="BL11" s="382">
        <f t="shared" si="16"/>
        <v>0</v>
      </c>
      <c r="BM11" s="383">
        <f t="shared" si="17"/>
        <v>0</v>
      </c>
      <c r="BN11" s="382">
        <f t="shared" si="18"/>
        <v>0</v>
      </c>
      <c r="BO11" s="383">
        <f t="shared" si="19"/>
        <v>0</v>
      </c>
      <c r="BP11" s="382">
        <f t="shared" si="20"/>
        <v>0</v>
      </c>
      <c r="BQ11" s="384">
        <f t="shared" si="21"/>
        <v>0</v>
      </c>
      <c r="BS11" s="377">
        <f>IF(T($C11)=T('Typy taboru'!$C$8),IF($J11&gt;0,IF($J11&gt;='Typy taboru'!$F$8,IF($J11&gt;'Typy taboru'!$G$8,IF($J11&gt;'Typy taboru'!$I$8,3,2),1),0)),0)</f>
        <v>0</v>
      </c>
      <c r="BT11" s="388">
        <f>IF(T($L11)=T('Typy taboru'!$C$8),IF($S11&gt;0,IF($S11&gt;='Typy taboru'!$F$8,IF($S11&gt;'Typy taboru'!$G$8,IF($S11&gt;'Typy taboru'!$I$8,3,2),1),0)),0)</f>
        <v>0</v>
      </c>
      <c r="BV11" s="377">
        <f>IF(T($C11)=T('Typy taboru'!$C$9),IF($J11&gt;0,IF($J11&gt;='Typy taboru'!$F$9,IF($J11&gt;'Typy taboru'!$G$9,IF($J11&gt;'Typy taboru'!$I$9,3,2),1),0)),0)</f>
        <v>0</v>
      </c>
      <c r="BW11" s="388">
        <f>IF(T($L11)=T('Typy taboru'!$C$9),IF($S11&gt;0,IF($S11&gt;='Typy taboru'!$F$9,IF($S11&gt;'Typy taboru'!$G$9,IF($S11&gt;'Typy taboru'!$I$9,3,2),1),0)),0)</f>
        <v>0</v>
      </c>
      <c r="BY11" s="377">
        <f>IF(T($C11)=T('Typy taboru'!$C$10),IF($J11&gt;0,IF($J11&gt;='Typy taboru'!$F$10,IF($J11&gt;'Typy taboru'!$G$10,IF($J11&gt;'Typy taboru'!$I$10,3,2),1),0)),0)</f>
        <v>0</v>
      </c>
      <c r="BZ11" s="388">
        <f>IF(T($L11)=T('Typy taboru'!$C$10),IF($S11&gt;0,IF($S11&gt;='Typy taboru'!$F$10,IF($S11&gt;'Typy taboru'!$G$10,IF($S11&gt;'Typy taboru'!$I$10,3,2),1),0)),0)</f>
        <v>0</v>
      </c>
      <c r="CB11" s="377">
        <f>IF(T($C11)=T('Typy taboru'!$C$11),IF($J11&gt;0,IF($J11&gt;='Typy taboru'!$F$11,IF($J11&gt;'Typy taboru'!$G$11,IF($J11&gt;'Typy taboru'!$I$11,3,2),1),0)),0)</f>
        <v>0</v>
      </c>
      <c r="CC11" s="388">
        <f>IF(T($L11)=T('Typy taboru'!$C$11),IF($S11&gt;0,IF($S11&gt;='Typy taboru'!$F$11,IF($S11&gt;'Typy taboru'!$G$11,IF($S11&gt;'Typy taboru'!$I$11,3,2),1),0)),0)</f>
        <v>0</v>
      </c>
      <c r="CE11" s="377">
        <f>IF(T($C11)=T('Typy taboru'!$C$12),IF($J11&gt;0,IF($J11&gt;='Typy taboru'!$F$12,IF($J11&gt;'Typy taboru'!$G$12,IF($J11&gt;'Typy taboru'!$I$12,3,2),1),0)),0)</f>
        <v>0</v>
      </c>
      <c r="CF11" s="388">
        <f>IF(T($L11)=T('Typy taboru'!$C$12),IF($S11&gt;0,IF($S11&gt;='Typy taboru'!$F$12,IF($S11&gt;'Typy taboru'!$G$12,IF($S11&gt;'Typy taboru'!$I$12,3,2),1),0)),0)</f>
        <v>0</v>
      </c>
      <c r="CH11" s="377" t="b">
        <f>IF(T($C11)=T('Typy taboru'!$C$13),IF($J11&gt;0,IF($J11&gt;='Typy taboru'!$F$13,IF($J11&gt;'Typy taboru'!$G$13,IF($J11&gt;'Typy taboru'!$I$13,3,2),1),0)),0)</f>
        <v>0</v>
      </c>
      <c r="CI11" s="388" t="b">
        <f>IF(T($L11)=T('Typy taboru'!$C$13),IF($S11&gt;0,IF($S11&gt;='Typy taboru'!$F$13,IF($S11&gt;'Typy taboru'!$G$13,IF($S11&gt;'Typy taboru'!$I$13,3,2),1),0)),0)</f>
        <v>0</v>
      </c>
      <c r="CK11" s="377" t="b">
        <f>IF(T($C11)=T('Typy taboru'!$C$14),IF($J11&gt;0,IF($J11&gt;='Typy taboru'!$F$14,IF($J11&gt;'Typy taboru'!$G$14,IF($J11&gt;'Typy taboru'!$I$14,3,2),1),0)),0)</f>
        <v>0</v>
      </c>
      <c r="CL11" s="388" t="b">
        <f>IF(T($L11)=T('Typy taboru'!$C$14),IF($S11&gt;0,IF($S11&gt;='Typy taboru'!$F$14,IF($S11&gt;'Typy taboru'!$G$14,IF($S11&gt;'Typy taboru'!$I$14,3,2),1),0)),0)</f>
        <v>0</v>
      </c>
      <c r="CN11" s="377" t="b">
        <f>IF(T($C11)=T('Typy taboru'!$C$15),IF($J11&gt;0,IF($J11&gt;='Typy taboru'!$F$15,IF($J11&gt;'Typy taboru'!$G$15,IF($J11&gt;'Typy taboru'!$I$15,3,2),1),0)),0)</f>
        <v>0</v>
      </c>
      <c r="CO11" s="388" t="b">
        <f>IF(T($L11)=T('Typy taboru'!$C$15),IF($S11&gt;0,IF($S11&gt;='Typy taboru'!$F$15,IF($S11&gt;'Typy taboru'!$G$15,IF($S11&gt;'Typy taboru'!$I$15,3,2),1),0)),0)</f>
        <v>0</v>
      </c>
    </row>
    <row r="12" spans="1:93" ht="24.95" customHeight="1" x14ac:dyDescent="0.2">
      <c r="B12" s="371"/>
      <c r="C12" s="393"/>
      <c r="D12" s="390"/>
      <c r="E12" s="399"/>
      <c r="F12" s="399"/>
      <c r="G12" s="372"/>
      <c r="H12" s="373" t="e">
        <f t="shared" si="0"/>
        <v>#DIV/0!</v>
      </c>
      <c r="I12" s="96"/>
      <c r="J12" s="372"/>
      <c r="K12" s="374"/>
      <c r="L12" s="396"/>
      <c r="M12" s="390"/>
      <c r="N12" s="399"/>
      <c r="O12" s="399"/>
      <c r="P12" s="372"/>
      <c r="Q12" s="373" t="e">
        <f t="shared" si="1"/>
        <v>#DIV/0!</v>
      </c>
      <c r="R12" s="96"/>
      <c r="S12" s="372"/>
      <c r="T12" s="375">
        <f t="shared" si="2"/>
        <v>0</v>
      </c>
      <c r="U12" s="376" t="e">
        <f t="shared" si="3"/>
        <v>#DIV/0!</v>
      </c>
      <c r="X12" s="377">
        <f t="shared" si="4"/>
        <v>0</v>
      </c>
      <c r="Y12" s="378">
        <f t="shared" si="4"/>
        <v>0</v>
      </c>
      <c r="Z12" s="378">
        <f t="shared" si="4"/>
        <v>0</v>
      </c>
      <c r="AA12" s="379">
        <f t="shared" si="4"/>
        <v>0</v>
      </c>
      <c r="AB12" s="379">
        <f t="shared" si="4"/>
        <v>0</v>
      </c>
      <c r="AC12" s="378">
        <f t="shared" si="4"/>
        <v>0</v>
      </c>
      <c r="AD12" s="378">
        <f t="shared" si="4"/>
        <v>0</v>
      </c>
      <c r="AE12" s="379">
        <f t="shared" si="4"/>
        <v>0</v>
      </c>
      <c r="AF12" s="379">
        <f t="shared" si="4"/>
        <v>0</v>
      </c>
      <c r="AG12" s="378">
        <f t="shared" si="4"/>
        <v>0</v>
      </c>
      <c r="AH12" s="378">
        <f t="shared" si="4"/>
        <v>0</v>
      </c>
      <c r="AI12" s="379">
        <f t="shared" si="4"/>
        <v>0</v>
      </c>
      <c r="AJ12" s="379">
        <f t="shared" si="4"/>
        <v>0</v>
      </c>
      <c r="AK12" s="380">
        <f t="shared" si="5"/>
        <v>0</v>
      </c>
      <c r="AM12" s="381">
        <f t="shared" si="6"/>
        <v>0</v>
      </c>
      <c r="AN12" s="382">
        <f t="shared" si="7"/>
        <v>0</v>
      </c>
      <c r="AO12" s="383">
        <f t="shared" si="8"/>
        <v>0</v>
      </c>
      <c r="AP12" s="382">
        <f t="shared" si="9"/>
        <v>0</v>
      </c>
      <c r="AQ12" s="383">
        <f t="shared" si="10"/>
        <v>0</v>
      </c>
      <c r="AR12" s="382">
        <f t="shared" si="11"/>
        <v>0</v>
      </c>
      <c r="AS12" s="384">
        <f t="shared" si="12"/>
        <v>0</v>
      </c>
      <c r="AV12" s="377">
        <f t="shared" si="13"/>
        <v>0</v>
      </c>
      <c r="AW12" s="378">
        <f t="shared" si="13"/>
        <v>0</v>
      </c>
      <c r="AX12" s="378">
        <f t="shared" si="13"/>
        <v>0</v>
      </c>
      <c r="AY12" s="379">
        <f t="shared" si="13"/>
        <v>0</v>
      </c>
      <c r="AZ12" s="379">
        <f t="shared" si="13"/>
        <v>0</v>
      </c>
      <c r="BA12" s="378">
        <f t="shared" si="13"/>
        <v>0</v>
      </c>
      <c r="BB12" s="378">
        <f t="shared" si="13"/>
        <v>0</v>
      </c>
      <c r="BC12" s="379">
        <f t="shared" si="13"/>
        <v>0</v>
      </c>
      <c r="BD12" s="379">
        <f t="shared" si="13"/>
        <v>0</v>
      </c>
      <c r="BE12" s="378">
        <f t="shared" si="13"/>
        <v>0</v>
      </c>
      <c r="BF12" s="378">
        <f t="shared" si="13"/>
        <v>0</v>
      </c>
      <c r="BG12" s="379">
        <f t="shared" si="13"/>
        <v>0</v>
      </c>
      <c r="BH12" s="379">
        <f t="shared" si="13"/>
        <v>0</v>
      </c>
      <c r="BI12" s="380">
        <f t="shared" si="14"/>
        <v>0</v>
      </c>
      <c r="BK12" s="381">
        <f t="shared" si="15"/>
        <v>0</v>
      </c>
      <c r="BL12" s="382">
        <f t="shared" si="16"/>
        <v>0</v>
      </c>
      <c r="BM12" s="383">
        <f t="shared" si="17"/>
        <v>0</v>
      </c>
      <c r="BN12" s="382">
        <f t="shared" si="18"/>
        <v>0</v>
      </c>
      <c r="BO12" s="383">
        <f t="shared" si="19"/>
        <v>0</v>
      </c>
      <c r="BP12" s="382">
        <f t="shared" si="20"/>
        <v>0</v>
      </c>
      <c r="BQ12" s="384">
        <f t="shared" si="21"/>
        <v>0</v>
      </c>
      <c r="BS12" s="377">
        <f>IF(T($C12)=T('Typy taboru'!$C$8),IF($J12&gt;0,IF($J12&gt;='Typy taboru'!$F$8,IF($J12&gt;'Typy taboru'!$G$8,IF($J12&gt;'Typy taboru'!$I$8,3,2),1),0)),0)</f>
        <v>0</v>
      </c>
      <c r="BT12" s="388">
        <f>IF(T($L12)=T('Typy taboru'!$C$8),IF($S12&gt;0,IF($S12&gt;='Typy taboru'!$F$8,IF($S12&gt;'Typy taboru'!$G$8,IF($S12&gt;'Typy taboru'!$I$8,3,2),1),0)),0)</f>
        <v>0</v>
      </c>
      <c r="BV12" s="377">
        <f>IF(T($C12)=T('Typy taboru'!$C$9),IF($J12&gt;0,IF($J12&gt;='Typy taboru'!$F$9,IF($J12&gt;'Typy taboru'!$G$9,IF($J12&gt;'Typy taboru'!$I$9,3,2),1),0)),0)</f>
        <v>0</v>
      </c>
      <c r="BW12" s="388">
        <f>IF(T($L12)=T('Typy taboru'!$C$9),IF($S12&gt;0,IF($S12&gt;='Typy taboru'!$F$9,IF($S12&gt;'Typy taboru'!$G$9,IF($S12&gt;'Typy taboru'!$I$9,3,2),1),0)),0)</f>
        <v>0</v>
      </c>
      <c r="BY12" s="377">
        <f>IF(T($C12)=T('Typy taboru'!$C$10),IF($J12&gt;0,IF($J12&gt;='Typy taboru'!$F$10,IF($J12&gt;'Typy taboru'!$G$10,IF($J12&gt;'Typy taboru'!$I$10,3,2),1),0)),0)</f>
        <v>0</v>
      </c>
      <c r="BZ12" s="388">
        <f>IF(T($L12)=T('Typy taboru'!$C$10),IF($S12&gt;0,IF($S12&gt;='Typy taboru'!$F$10,IF($S12&gt;'Typy taboru'!$G$10,IF($S12&gt;'Typy taboru'!$I$10,3,2),1),0)),0)</f>
        <v>0</v>
      </c>
      <c r="CB12" s="377">
        <f>IF(T($C12)=T('Typy taboru'!$C$11),IF($J12&gt;0,IF($J12&gt;='Typy taboru'!$F$11,IF($J12&gt;'Typy taboru'!$G$11,IF($J12&gt;'Typy taboru'!$I$11,3,2),1),0)),0)</f>
        <v>0</v>
      </c>
      <c r="CC12" s="388">
        <f>IF(T($L12)=T('Typy taboru'!$C$11),IF($S12&gt;0,IF($S12&gt;='Typy taboru'!$F$11,IF($S12&gt;'Typy taboru'!$G$11,IF($S12&gt;'Typy taboru'!$I$11,3,2),1),0)),0)</f>
        <v>0</v>
      </c>
      <c r="CE12" s="377">
        <f>IF(T($C12)=T('Typy taboru'!$C$12),IF($J12&gt;0,IF($J12&gt;='Typy taboru'!$F$12,IF($J12&gt;'Typy taboru'!$G$12,IF($J12&gt;'Typy taboru'!$I$12,3,2),1),0)),0)</f>
        <v>0</v>
      </c>
      <c r="CF12" s="388">
        <f>IF(T($L12)=T('Typy taboru'!$C$12),IF($S12&gt;0,IF($S12&gt;='Typy taboru'!$F$12,IF($S12&gt;'Typy taboru'!$G$12,IF($S12&gt;'Typy taboru'!$I$12,3,2),1),0)),0)</f>
        <v>0</v>
      </c>
      <c r="CH12" s="377" t="b">
        <f>IF(T($C12)=T('Typy taboru'!$C$13),IF($J12&gt;0,IF($J12&gt;='Typy taboru'!$F$13,IF($J12&gt;'Typy taboru'!$G$13,IF($J12&gt;'Typy taboru'!$I$13,3,2),1),0)),0)</f>
        <v>0</v>
      </c>
      <c r="CI12" s="388" t="b">
        <f>IF(T($L12)=T('Typy taboru'!$C$13),IF($S12&gt;0,IF($S12&gt;='Typy taboru'!$F$13,IF($S12&gt;'Typy taboru'!$G$13,IF($S12&gt;'Typy taboru'!$I$13,3,2),1),0)),0)</f>
        <v>0</v>
      </c>
      <c r="CK12" s="377" t="b">
        <f>IF(T($C12)=T('Typy taboru'!$C$14),IF($J12&gt;0,IF($J12&gt;='Typy taboru'!$F$14,IF($J12&gt;'Typy taboru'!$G$14,IF($J12&gt;'Typy taboru'!$I$14,3,2),1),0)),0)</f>
        <v>0</v>
      </c>
      <c r="CL12" s="388" t="b">
        <f>IF(T($L12)=T('Typy taboru'!$C$14),IF($S12&gt;0,IF($S12&gt;='Typy taboru'!$F$14,IF($S12&gt;'Typy taboru'!$G$14,IF($S12&gt;'Typy taboru'!$I$14,3,2),1),0)),0)</f>
        <v>0</v>
      </c>
      <c r="CN12" s="377" t="b">
        <f>IF(T($C12)=T('Typy taboru'!$C$15),IF($J12&gt;0,IF($J12&gt;='Typy taboru'!$F$15,IF($J12&gt;'Typy taboru'!$G$15,IF($J12&gt;'Typy taboru'!$I$15,3,2),1),0)),0)</f>
        <v>0</v>
      </c>
      <c r="CO12" s="388" t="b">
        <f>IF(T($L12)=T('Typy taboru'!$C$15),IF($S12&gt;0,IF($S12&gt;='Typy taboru'!$F$15,IF($S12&gt;'Typy taboru'!$G$15,IF($S12&gt;'Typy taboru'!$I$15,3,2),1),0)),0)</f>
        <v>0</v>
      </c>
    </row>
    <row r="13" spans="1:93" ht="24.95" customHeight="1" x14ac:dyDescent="0.2">
      <c r="B13" s="371"/>
      <c r="C13" s="393"/>
      <c r="D13" s="390"/>
      <c r="E13" s="399"/>
      <c r="F13" s="399"/>
      <c r="G13" s="372"/>
      <c r="H13" s="373" t="e">
        <f t="shared" si="0"/>
        <v>#DIV/0!</v>
      </c>
      <c r="I13" s="96"/>
      <c r="J13" s="372"/>
      <c r="K13" s="374"/>
      <c r="L13" s="396"/>
      <c r="M13" s="390"/>
      <c r="N13" s="399"/>
      <c r="O13" s="399"/>
      <c r="P13" s="372"/>
      <c r="Q13" s="373" t="e">
        <f t="shared" si="1"/>
        <v>#DIV/0!</v>
      </c>
      <c r="R13" s="96"/>
      <c r="S13" s="372"/>
      <c r="T13" s="375">
        <f t="shared" si="2"/>
        <v>0</v>
      </c>
      <c r="U13" s="376" t="e">
        <f t="shared" si="3"/>
        <v>#DIV/0!</v>
      </c>
      <c r="X13" s="377">
        <f t="shared" si="4"/>
        <v>0</v>
      </c>
      <c r="Y13" s="378">
        <f t="shared" si="4"/>
        <v>0</v>
      </c>
      <c r="Z13" s="378">
        <f t="shared" si="4"/>
        <v>0</v>
      </c>
      <c r="AA13" s="379">
        <f t="shared" si="4"/>
        <v>0</v>
      </c>
      <c r="AB13" s="379">
        <f t="shared" si="4"/>
        <v>0</v>
      </c>
      <c r="AC13" s="378">
        <f t="shared" si="4"/>
        <v>0</v>
      </c>
      <c r="AD13" s="378">
        <f t="shared" si="4"/>
        <v>0</v>
      </c>
      <c r="AE13" s="379">
        <f t="shared" si="4"/>
        <v>0</v>
      </c>
      <c r="AF13" s="379">
        <f t="shared" si="4"/>
        <v>0</v>
      </c>
      <c r="AG13" s="378">
        <f t="shared" si="4"/>
        <v>0</v>
      </c>
      <c r="AH13" s="378">
        <f t="shared" si="4"/>
        <v>0</v>
      </c>
      <c r="AI13" s="379">
        <f t="shared" si="4"/>
        <v>0</v>
      </c>
      <c r="AJ13" s="379">
        <f t="shared" si="4"/>
        <v>0</v>
      </c>
      <c r="AK13" s="380">
        <f t="shared" si="5"/>
        <v>0</v>
      </c>
      <c r="AM13" s="381">
        <f t="shared" si="6"/>
        <v>0</v>
      </c>
      <c r="AN13" s="382">
        <f t="shared" si="7"/>
        <v>0</v>
      </c>
      <c r="AO13" s="383">
        <f t="shared" si="8"/>
        <v>0</v>
      </c>
      <c r="AP13" s="382">
        <f t="shared" si="9"/>
        <v>0</v>
      </c>
      <c r="AQ13" s="383">
        <f t="shared" si="10"/>
        <v>0</v>
      </c>
      <c r="AR13" s="382">
        <f t="shared" si="11"/>
        <v>0</v>
      </c>
      <c r="AS13" s="384">
        <f t="shared" si="12"/>
        <v>0</v>
      </c>
      <c r="AV13" s="377">
        <f t="shared" si="13"/>
        <v>0</v>
      </c>
      <c r="AW13" s="378">
        <f t="shared" si="13"/>
        <v>0</v>
      </c>
      <c r="AX13" s="378">
        <f t="shared" si="13"/>
        <v>0</v>
      </c>
      <c r="AY13" s="379">
        <f t="shared" si="13"/>
        <v>0</v>
      </c>
      <c r="AZ13" s="379">
        <f t="shared" si="13"/>
        <v>0</v>
      </c>
      <c r="BA13" s="378">
        <f t="shared" si="13"/>
        <v>0</v>
      </c>
      <c r="BB13" s="378">
        <f t="shared" si="13"/>
        <v>0</v>
      </c>
      <c r="BC13" s="379">
        <f t="shared" si="13"/>
        <v>0</v>
      </c>
      <c r="BD13" s="379">
        <f t="shared" si="13"/>
        <v>0</v>
      </c>
      <c r="BE13" s="378">
        <f t="shared" si="13"/>
        <v>0</v>
      </c>
      <c r="BF13" s="378">
        <f t="shared" si="13"/>
        <v>0</v>
      </c>
      <c r="BG13" s="379">
        <f t="shared" si="13"/>
        <v>0</v>
      </c>
      <c r="BH13" s="379">
        <f t="shared" si="13"/>
        <v>0</v>
      </c>
      <c r="BI13" s="380">
        <f t="shared" si="14"/>
        <v>0</v>
      </c>
      <c r="BK13" s="381">
        <f t="shared" si="15"/>
        <v>0</v>
      </c>
      <c r="BL13" s="382">
        <f t="shared" si="16"/>
        <v>0</v>
      </c>
      <c r="BM13" s="383">
        <f t="shared" si="17"/>
        <v>0</v>
      </c>
      <c r="BN13" s="382">
        <f t="shared" si="18"/>
        <v>0</v>
      </c>
      <c r="BO13" s="383">
        <f t="shared" si="19"/>
        <v>0</v>
      </c>
      <c r="BP13" s="382">
        <f t="shared" si="20"/>
        <v>0</v>
      </c>
      <c r="BQ13" s="384">
        <f t="shared" si="21"/>
        <v>0</v>
      </c>
      <c r="BS13" s="377">
        <f>IF(T($C13)=T('Typy taboru'!$C$8),IF($J13&gt;0,IF($J13&gt;='Typy taboru'!$F$8,IF($J13&gt;'Typy taboru'!$G$8,IF($J13&gt;'Typy taboru'!$I$8,3,2),1),0)),0)</f>
        <v>0</v>
      </c>
      <c r="BT13" s="388">
        <f>IF(T($L13)=T('Typy taboru'!$C$8),IF($S13&gt;0,IF($S13&gt;='Typy taboru'!$F$8,IF($S13&gt;'Typy taboru'!$G$8,IF($S13&gt;'Typy taboru'!$I$8,3,2),1),0)),0)</f>
        <v>0</v>
      </c>
      <c r="BV13" s="377">
        <f>IF(T($C13)=T('Typy taboru'!$C$9),IF($J13&gt;0,IF($J13&gt;='Typy taboru'!$F$9,IF($J13&gt;'Typy taboru'!$G$9,IF($J13&gt;'Typy taboru'!$I$9,3,2),1),0)),0)</f>
        <v>0</v>
      </c>
      <c r="BW13" s="388">
        <f>IF(T($L13)=T('Typy taboru'!$C$9),IF($S13&gt;0,IF($S13&gt;='Typy taboru'!$F$9,IF($S13&gt;'Typy taboru'!$G$9,IF($S13&gt;'Typy taboru'!$I$9,3,2),1),0)),0)</f>
        <v>0</v>
      </c>
      <c r="BY13" s="377">
        <f>IF(T($C13)=T('Typy taboru'!$C$10),IF($J13&gt;0,IF($J13&gt;='Typy taboru'!$F$10,IF($J13&gt;'Typy taboru'!$G$10,IF($J13&gt;'Typy taboru'!$I$10,3,2),1),0)),0)</f>
        <v>0</v>
      </c>
      <c r="BZ13" s="388">
        <f>IF(T($L13)=T('Typy taboru'!$C$10),IF($S13&gt;0,IF($S13&gt;='Typy taboru'!$F$10,IF($S13&gt;'Typy taboru'!$G$10,IF($S13&gt;'Typy taboru'!$I$10,3,2),1),0)),0)</f>
        <v>0</v>
      </c>
      <c r="CB13" s="377">
        <f>IF(T($C13)=T('Typy taboru'!$C$11),IF($J13&gt;0,IF($J13&gt;='Typy taboru'!$F$11,IF($J13&gt;'Typy taboru'!$G$11,IF($J13&gt;'Typy taboru'!$I$11,3,2),1),0)),0)</f>
        <v>0</v>
      </c>
      <c r="CC13" s="388">
        <f>IF(T($L13)=T('Typy taboru'!$C$11),IF($S13&gt;0,IF($S13&gt;='Typy taboru'!$F$11,IF($S13&gt;'Typy taboru'!$G$11,IF($S13&gt;'Typy taboru'!$I$11,3,2),1),0)),0)</f>
        <v>0</v>
      </c>
      <c r="CE13" s="377">
        <f>IF(T($C13)=T('Typy taboru'!$C$12),IF($J13&gt;0,IF($J13&gt;='Typy taboru'!$F$12,IF($J13&gt;'Typy taboru'!$G$12,IF($J13&gt;'Typy taboru'!$I$12,3,2),1),0)),0)</f>
        <v>0</v>
      </c>
      <c r="CF13" s="388">
        <f>IF(T($L13)=T('Typy taboru'!$C$12),IF($S13&gt;0,IF($S13&gt;='Typy taboru'!$F$12,IF($S13&gt;'Typy taboru'!$G$12,IF($S13&gt;'Typy taboru'!$I$12,3,2),1),0)),0)</f>
        <v>0</v>
      </c>
      <c r="CH13" s="377" t="b">
        <f>IF(T($C13)=T('Typy taboru'!$C$13),IF($J13&gt;0,IF($J13&gt;='Typy taboru'!$F$13,IF($J13&gt;'Typy taboru'!$G$13,IF($J13&gt;'Typy taboru'!$I$13,3,2),1),0)),0)</f>
        <v>0</v>
      </c>
      <c r="CI13" s="388" t="b">
        <f>IF(T($L13)=T('Typy taboru'!$C$13),IF($S13&gt;0,IF($S13&gt;='Typy taboru'!$F$13,IF($S13&gt;'Typy taboru'!$G$13,IF($S13&gt;'Typy taboru'!$I$13,3,2),1),0)),0)</f>
        <v>0</v>
      </c>
      <c r="CK13" s="377" t="b">
        <f>IF(T($C13)=T('Typy taboru'!$C$14),IF($J13&gt;0,IF($J13&gt;='Typy taboru'!$F$14,IF($J13&gt;'Typy taboru'!$G$14,IF($J13&gt;'Typy taboru'!$I$14,3,2),1),0)),0)</f>
        <v>0</v>
      </c>
      <c r="CL13" s="388" t="b">
        <f>IF(T($L13)=T('Typy taboru'!$C$14),IF($S13&gt;0,IF($S13&gt;='Typy taboru'!$F$14,IF($S13&gt;'Typy taboru'!$G$14,IF($S13&gt;'Typy taboru'!$I$14,3,2),1),0)),0)</f>
        <v>0</v>
      </c>
      <c r="CN13" s="377" t="b">
        <f>IF(T($C13)=T('Typy taboru'!$C$15),IF($J13&gt;0,IF($J13&gt;='Typy taboru'!$F$15,IF($J13&gt;'Typy taboru'!$G$15,IF($J13&gt;'Typy taboru'!$I$15,3,2),1),0)),0)</f>
        <v>0</v>
      </c>
      <c r="CO13" s="388" t="b">
        <f>IF(T($L13)=T('Typy taboru'!$C$15),IF($S13&gt;0,IF($S13&gt;='Typy taboru'!$F$15,IF($S13&gt;'Typy taboru'!$G$15,IF($S13&gt;'Typy taboru'!$I$15,3,2),1),0)),0)</f>
        <v>0</v>
      </c>
    </row>
    <row r="14" spans="1:93" ht="24.95" customHeight="1" x14ac:dyDescent="0.2">
      <c r="B14" s="371"/>
      <c r="C14" s="393"/>
      <c r="D14" s="390"/>
      <c r="E14" s="399"/>
      <c r="F14" s="399"/>
      <c r="G14" s="372"/>
      <c r="H14" s="373" t="e">
        <f t="shared" si="0"/>
        <v>#DIV/0!</v>
      </c>
      <c r="I14" s="96"/>
      <c r="J14" s="372"/>
      <c r="K14" s="374"/>
      <c r="L14" s="396"/>
      <c r="M14" s="390"/>
      <c r="N14" s="399"/>
      <c r="O14" s="399"/>
      <c r="P14" s="372"/>
      <c r="Q14" s="373" t="e">
        <f t="shared" si="1"/>
        <v>#DIV/0!</v>
      </c>
      <c r="R14" s="96"/>
      <c r="S14" s="372"/>
      <c r="T14" s="375">
        <f t="shared" si="2"/>
        <v>0</v>
      </c>
      <c r="U14" s="376" t="e">
        <f t="shared" si="3"/>
        <v>#DIV/0!</v>
      </c>
      <c r="X14" s="377">
        <f t="shared" si="4"/>
        <v>0</v>
      </c>
      <c r="Y14" s="378">
        <f t="shared" si="4"/>
        <v>0</v>
      </c>
      <c r="Z14" s="378">
        <f t="shared" si="4"/>
        <v>0</v>
      </c>
      <c r="AA14" s="379">
        <f t="shared" si="4"/>
        <v>0</v>
      </c>
      <c r="AB14" s="379">
        <f t="shared" si="4"/>
        <v>0</v>
      </c>
      <c r="AC14" s="378">
        <f t="shared" si="4"/>
        <v>0</v>
      </c>
      <c r="AD14" s="378">
        <f t="shared" si="4"/>
        <v>0</v>
      </c>
      <c r="AE14" s="379">
        <f t="shared" si="4"/>
        <v>0</v>
      </c>
      <c r="AF14" s="379">
        <f t="shared" si="4"/>
        <v>0</v>
      </c>
      <c r="AG14" s="378">
        <f t="shared" si="4"/>
        <v>0</v>
      </c>
      <c r="AH14" s="378">
        <f t="shared" si="4"/>
        <v>0</v>
      </c>
      <c r="AI14" s="379">
        <f t="shared" si="4"/>
        <v>0</v>
      </c>
      <c r="AJ14" s="379">
        <f t="shared" si="4"/>
        <v>0</v>
      </c>
      <c r="AK14" s="380">
        <f t="shared" si="5"/>
        <v>0</v>
      </c>
      <c r="AM14" s="381">
        <f t="shared" si="6"/>
        <v>0</v>
      </c>
      <c r="AN14" s="382">
        <f t="shared" si="7"/>
        <v>0</v>
      </c>
      <c r="AO14" s="383">
        <f t="shared" si="8"/>
        <v>0</v>
      </c>
      <c r="AP14" s="382">
        <f t="shared" si="9"/>
        <v>0</v>
      </c>
      <c r="AQ14" s="383">
        <f t="shared" si="10"/>
        <v>0</v>
      </c>
      <c r="AR14" s="382">
        <f t="shared" si="11"/>
        <v>0</v>
      </c>
      <c r="AS14" s="384">
        <f t="shared" si="12"/>
        <v>0</v>
      </c>
      <c r="AV14" s="377">
        <f t="shared" si="13"/>
        <v>0</v>
      </c>
      <c r="AW14" s="378">
        <f t="shared" si="13"/>
        <v>0</v>
      </c>
      <c r="AX14" s="378">
        <f t="shared" si="13"/>
        <v>0</v>
      </c>
      <c r="AY14" s="379">
        <f t="shared" si="13"/>
        <v>0</v>
      </c>
      <c r="AZ14" s="379">
        <f t="shared" si="13"/>
        <v>0</v>
      </c>
      <c r="BA14" s="378">
        <f t="shared" si="13"/>
        <v>0</v>
      </c>
      <c r="BB14" s="378">
        <f t="shared" si="13"/>
        <v>0</v>
      </c>
      <c r="BC14" s="379">
        <f t="shared" si="13"/>
        <v>0</v>
      </c>
      <c r="BD14" s="379">
        <f t="shared" si="13"/>
        <v>0</v>
      </c>
      <c r="BE14" s="378">
        <f t="shared" si="13"/>
        <v>0</v>
      </c>
      <c r="BF14" s="378">
        <f t="shared" si="13"/>
        <v>0</v>
      </c>
      <c r="BG14" s="379">
        <f t="shared" si="13"/>
        <v>0</v>
      </c>
      <c r="BH14" s="379">
        <f t="shared" si="13"/>
        <v>0</v>
      </c>
      <c r="BI14" s="380">
        <f t="shared" si="14"/>
        <v>0</v>
      </c>
      <c r="BK14" s="381">
        <f t="shared" si="15"/>
        <v>0</v>
      </c>
      <c r="BL14" s="382">
        <f t="shared" si="16"/>
        <v>0</v>
      </c>
      <c r="BM14" s="383">
        <f t="shared" si="17"/>
        <v>0</v>
      </c>
      <c r="BN14" s="382">
        <f t="shared" si="18"/>
        <v>0</v>
      </c>
      <c r="BO14" s="383">
        <f t="shared" si="19"/>
        <v>0</v>
      </c>
      <c r="BP14" s="382">
        <f t="shared" si="20"/>
        <v>0</v>
      </c>
      <c r="BQ14" s="384">
        <f t="shared" si="21"/>
        <v>0</v>
      </c>
      <c r="BS14" s="377">
        <f>IF(T($C14)=T('Typy taboru'!$C$8),IF($J14&gt;0,IF($J14&gt;='Typy taboru'!$F$8,IF($J14&gt;'Typy taboru'!$G$8,IF($J14&gt;'Typy taboru'!$I$8,3,2),1),0)),0)</f>
        <v>0</v>
      </c>
      <c r="BT14" s="388">
        <f>IF(T($L14)=T('Typy taboru'!$C$8),IF($S14&gt;0,IF($S14&gt;='Typy taboru'!$F$8,IF($S14&gt;'Typy taboru'!$G$8,IF($S14&gt;'Typy taboru'!$I$8,3,2),1),0)),0)</f>
        <v>0</v>
      </c>
      <c r="BV14" s="377">
        <f>IF(T($C14)=T('Typy taboru'!$C$9),IF($J14&gt;0,IF($J14&gt;='Typy taboru'!$F$9,IF($J14&gt;'Typy taboru'!$G$9,IF($J14&gt;'Typy taboru'!$I$9,3,2),1),0)),0)</f>
        <v>0</v>
      </c>
      <c r="BW14" s="388">
        <f>IF(T($L14)=T('Typy taboru'!$C$9),IF($S14&gt;0,IF($S14&gt;='Typy taboru'!$F$9,IF($S14&gt;'Typy taboru'!$G$9,IF($S14&gt;'Typy taboru'!$I$9,3,2),1),0)),0)</f>
        <v>0</v>
      </c>
      <c r="BY14" s="377">
        <f>IF(T($C14)=T('Typy taboru'!$C$10),IF($J14&gt;0,IF($J14&gt;='Typy taboru'!$F$10,IF($J14&gt;'Typy taboru'!$G$10,IF($J14&gt;'Typy taboru'!$I$10,3,2),1),0)),0)</f>
        <v>0</v>
      </c>
      <c r="BZ14" s="388">
        <f>IF(T($L14)=T('Typy taboru'!$C$10),IF($S14&gt;0,IF($S14&gt;='Typy taboru'!$F$10,IF($S14&gt;'Typy taboru'!$G$10,IF($S14&gt;'Typy taboru'!$I$10,3,2),1),0)),0)</f>
        <v>0</v>
      </c>
      <c r="CB14" s="377">
        <f>IF(T($C14)=T('Typy taboru'!$C$11),IF($J14&gt;0,IF($J14&gt;='Typy taboru'!$F$11,IF($J14&gt;'Typy taboru'!$G$11,IF($J14&gt;'Typy taboru'!$I$11,3,2),1),0)),0)</f>
        <v>0</v>
      </c>
      <c r="CC14" s="388">
        <f>IF(T($L14)=T('Typy taboru'!$C$11),IF($S14&gt;0,IF($S14&gt;='Typy taboru'!$F$11,IF($S14&gt;'Typy taboru'!$G$11,IF($S14&gt;'Typy taboru'!$I$11,3,2),1),0)),0)</f>
        <v>0</v>
      </c>
      <c r="CE14" s="377">
        <f>IF(T($C14)=T('Typy taboru'!$C$12),IF($J14&gt;0,IF($J14&gt;='Typy taboru'!$F$12,IF($J14&gt;'Typy taboru'!$G$12,IF($J14&gt;'Typy taboru'!$I$12,3,2),1),0)),0)</f>
        <v>0</v>
      </c>
      <c r="CF14" s="388">
        <f>IF(T($L14)=T('Typy taboru'!$C$12),IF($S14&gt;0,IF($S14&gt;='Typy taboru'!$F$12,IF($S14&gt;'Typy taboru'!$G$12,IF($S14&gt;'Typy taboru'!$I$12,3,2),1),0)),0)</f>
        <v>0</v>
      </c>
      <c r="CH14" s="377" t="b">
        <f>IF(T($C14)=T('Typy taboru'!$C$13),IF($J14&gt;0,IF($J14&gt;='Typy taboru'!$F$13,IF($J14&gt;'Typy taboru'!$G$13,IF($J14&gt;'Typy taboru'!$I$13,3,2),1),0)),0)</f>
        <v>0</v>
      </c>
      <c r="CI14" s="388" t="b">
        <f>IF(T($L14)=T('Typy taboru'!$C$13),IF($S14&gt;0,IF($S14&gt;='Typy taboru'!$F$13,IF($S14&gt;'Typy taboru'!$G$13,IF($S14&gt;'Typy taboru'!$I$13,3,2),1),0)),0)</f>
        <v>0</v>
      </c>
      <c r="CK14" s="377" t="b">
        <f>IF(T($C14)=T('Typy taboru'!$C$14),IF($J14&gt;0,IF($J14&gt;='Typy taboru'!$F$14,IF($J14&gt;'Typy taboru'!$G$14,IF($J14&gt;'Typy taboru'!$I$14,3,2),1),0)),0)</f>
        <v>0</v>
      </c>
      <c r="CL14" s="388" t="b">
        <f>IF(T($L14)=T('Typy taboru'!$C$14),IF($S14&gt;0,IF($S14&gt;='Typy taboru'!$F$14,IF($S14&gt;'Typy taboru'!$G$14,IF($S14&gt;'Typy taboru'!$I$14,3,2),1),0)),0)</f>
        <v>0</v>
      </c>
      <c r="CN14" s="377" t="b">
        <f>IF(T($C14)=T('Typy taboru'!$C$15),IF($J14&gt;0,IF($J14&gt;='Typy taboru'!$F$15,IF($J14&gt;'Typy taboru'!$G$15,IF($J14&gt;'Typy taboru'!$I$15,3,2),1),0)),0)</f>
        <v>0</v>
      </c>
      <c r="CO14" s="388" t="b">
        <f>IF(T($L14)=T('Typy taboru'!$C$15),IF($S14&gt;0,IF($S14&gt;='Typy taboru'!$F$15,IF($S14&gt;'Typy taboru'!$G$15,IF($S14&gt;'Typy taboru'!$I$15,3,2),1),0)),0)</f>
        <v>0</v>
      </c>
    </row>
    <row r="15" spans="1:93" ht="24.95" customHeight="1" x14ac:dyDescent="0.2">
      <c r="B15" s="371"/>
      <c r="C15" s="393"/>
      <c r="D15" s="390"/>
      <c r="E15" s="399"/>
      <c r="F15" s="399"/>
      <c r="G15" s="372"/>
      <c r="H15" s="373" t="e">
        <f t="shared" si="0"/>
        <v>#DIV/0!</v>
      </c>
      <c r="I15" s="96"/>
      <c r="J15" s="372"/>
      <c r="K15" s="374"/>
      <c r="L15" s="396"/>
      <c r="M15" s="390"/>
      <c r="N15" s="399"/>
      <c r="O15" s="399"/>
      <c r="P15" s="372"/>
      <c r="Q15" s="373" t="e">
        <f t="shared" si="1"/>
        <v>#DIV/0!</v>
      </c>
      <c r="R15" s="96"/>
      <c r="S15" s="372"/>
      <c r="T15" s="375">
        <f t="shared" si="2"/>
        <v>0</v>
      </c>
      <c r="U15" s="376" t="e">
        <f t="shared" si="3"/>
        <v>#DIV/0!</v>
      </c>
      <c r="X15" s="377">
        <f t="shared" si="4"/>
        <v>0</v>
      </c>
      <c r="Y15" s="378">
        <f t="shared" si="4"/>
        <v>0</v>
      </c>
      <c r="Z15" s="378">
        <f t="shared" si="4"/>
        <v>0</v>
      </c>
      <c r="AA15" s="379">
        <f t="shared" si="4"/>
        <v>0</v>
      </c>
      <c r="AB15" s="379">
        <f t="shared" si="4"/>
        <v>0</v>
      </c>
      <c r="AC15" s="378">
        <f t="shared" si="4"/>
        <v>0</v>
      </c>
      <c r="AD15" s="378">
        <f t="shared" si="4"/>
        <v>0</v>
      </c>
      <c r="AE15" s="379">
        <f t="shared" si="4"/>
        <v>0</v>
      </c>
      <c r="AF15" s="379">
        <f t="shared" si="4"/>
        <v>0</v>
      </c>
      <c r="AG15" s="378">
        <f t="shared" si="4"/>
        <v>0</v>
      </c>
      <c r="AH15" s="378">
        <f t="shared" si="4"/>
        <v>0</v>
      </c>
      <c r="AI15" s="379">
        <f t="shared" si="4"/>
        <v>0</v>
      </c>
      <c r="AJ15" s="379">
        <f t="shared" si="4"/>
        <v>0</v>
      </c>
      <c r="AK15" s="380">
        <f t="shared" si="5"/>
        <v>0</v>
      </c>
      <c r="AM15" s="381">
        <f t="shared" si="6"/>
        <v>0</v>
      </c>
      <c r="AN15" s="382">
        <f t="shared" si="7"/>
        <v>0</v>
      </c>
      <c r="AO15" s="383">
        <f t="shared" si="8"/>
        <v>0</v>
      </c>
      <c r="AP15" s="382">
        <f t="shared" si="9"/>
        <v>0</v>
      </c>
      <c r="AQ15" s="383">
        <f t="shared" si="10"/>
        <v>0</v>
      </c>
      <c r="AR15" s="382">
        <f t="shared" si="11"/>
        <v>0</v>
      </c>
      <c r="AS15" s="384">
        <f t="shared" si="12"/>
        <v>0</v>
      </c>
      <c r="AV15" s="377">
        <f t="shared" si="13"/>
        <v>0</v>
      </c>
      <c r="AW15" s="378">
        <f t="shared" si="13"/>
        <v>0</v>
      </c>
      <c r="AX15" s="378">
        <f t="shared" si="13"/>
        <v>0</v>
      </c>
      <c r="AY15" s="379">
        <f t="shared" si="13"/>
        <v>0</v>
      </c>
      <c r="AZ15" s="379">
        <f t="shared" si="13"/>
        <v>0</v>
      </c>
      <c r="BA15" s="378">
        <f t="shared" si="13"/>
        <v>0</v>
      </c>
      <c r="BB15" s="378">
        <f t="shared" si="13"/>
        <v>0</v>
      </c>
      <c r="BC15" s="379">
        <f t="shared" si="13"/>
        <v>0</v>
      </c>
      <c r="BD15" s="379">
        <f t="shared" si="13"/>
        <v>0</v>
      </c>
      <c r="BE15" s="378">
        <f t="shared" si="13"/>
        <v>0</v>
      </c>
      <c r="BF15" s="378">
        <f t="shared" si="13"/>
        <v>0</v>
      </c>
      <c r="BG15" s="379">
        <f t="shared" si="13"/>
        <v>0</v>
      </c>
      <c r="BH15" s="379">
        <f t="shared" si="13"/>
        <v>0</v>
      </c>
      <c r="BI15" s="380">
        <f t="shared" si="14"/>
        <v>0</v>
      </c>
      <c r="BK15" s="381">
        <f t="shared" si="15"/>
        <v>0</v>
      </c>
      <c r="BL15" s="382">
        <f t="shared" si="16"/>
        <v>0</v>
      </c>
      <c r="BM15" s="383">
        <f t="shared" si="17"/>
        <v>0</v>
      </c>
      <c r="BN15" s="382">
        <f t="shared" si="18"/>
        <v>0</v>
      </c>
      <c r="BO15" s="383">
        <f t="shared" si="19"/>
        <v>0</v>
      </c>
      <c r="BP15" s="382">
        <f t="shared" si="20"/>
        <v>0</v>
      </c>
      <c r="BQ15" s="384">
        <f t="shared" si="21"/>
        <v>0</v>
      </c>
      <c r="BS15" s="377">
        <f>IF(T($C15)=T('Typy taboru'!$C$8),IF($J15&gt;0,IF($J15&gt;='Typy taboru'!$F$8,IF($J15&gt;'Typy taboru'!$G$8,IF($J15&gt;'Typy taboru'!$I$8,3,2),1),0)),0)</f>
        <v>0</v>
      </c>
      <c r="BT15" s="388">
        <f>IF(T($L15)=T('Typy taboru'!$C$8),IF($S15&gt;0,IF($S15&gt;='Typy taboru'!$F$8,IF($S15&gt;'Typy taboru'!$G$8,IF($S15&gt;'Typy taboru'!$I$8,3,2),1),0)),0)</f>
        <v>0</v>
      </c>
      <c r="BV15" s="377">
        <f>IF(T($C15)=T('Typy taboru'!$C$9),IF($J15&gt;0,IF($J15&gt;='Typy taboru'!$F$9,IF($J15&gt;'Typy taboru'!$G$9,IF($J15&gt;'Typy taboru'!$I$9,3,2),1),0)),0)</f>
        <v>0</v>
      </c>
      <c r="BW15" s="388">
        <f>IF(T($L15)=T('Typy taboru'!$C$9),IF($S15&gt;0,IF($S15&gt;='Typy taboru'!$F$9,IF($S15&gt;'Typy taboru'!$G$9,IF($S15&gt;'Typy taboru'!$I$9,3,2),1),0)),0)</f>
        <v>0</v>
      </c>
      <c r="BY15" s="377">
        <f>IF(T($C15)=T('Typy taboru'!$C$10),IF($J15&gt;0,IF($J15&gt;='Typy taboru'!$F$10,IF($J15&gt;'Typy taboru'!$G$10,IF($J15&gt;'Typy taboru'!$I$10,3,2),1),0)),0)</f>
        <v>0</v>
      </c>
      <c r="BZ15" s="388">
        <f>IF(T($L15)=T('Typy taboru'!$C$10),IF($S15&gt;0,IF($S15&gt;='Typy taboru'!$F$10,IF($S15&gt;'Typy taboru'!$G$10,IF($S15&gt;'Typy taboru'!$I$10,3,2),1),0)),0)</f>
        <v>0</v>
      </c>
      <c r="CB15" s="377">
        <f>IF(T($C15)=T('Typy taboru'!$C$11),IF($J15&gt;0,IF($J15&gt;='Typy taboru'!$F$11,IF($J15&gt;'Typy taboru'!$G$11,IF($J15&gt;'Typy taboru'!$I$11,3,2),1),0)),0)</f>
        <v>0</v>
      </c>
      <c r="CC15" s="388">
        <f>IF(T($L15)=T('Typy taboru'!$C$11),IF($S15&gt;0,IF($S15&gt;='Typy taboru'!$F$11,IF($S15&gt;'Typy taboru'!$G$11,IF($S15&gt;'Typy taboru'!$I$11,3,2),1),0)),0)</f>
        <v>0</v>
      </c>
      <c r="CE15" s="377">
        <f>IF(T($C15)=T('Typy taboru'!$C$12),IF($J15&gt;0,IF($J15&gt;='Typy taboru'!$F$12,IF($J15&gt;'Typy taboru'!$G$12,IF($J15&gt;'Typy taboru'!$I$12,3,2),1),0)),0)</f>
        <v>0</v>
      </c>
      <c r="CF15" s="388">
        <f>IF(T($L15)=T('Typy taboru'!$C$12),IF($S15&gt;0,IF($S15&gt;='Typy taboru'!$F$12,IF($S15&gt;'Typy taboru'!$G$12,IF($S15&gt;'Typy taboru'!$I$12,3,2),1),0)),0)</f>
        <v>0</v>
      </c>
      <c r="CH15" s="377" t="b">
        <f>IF(T($C15)=T('Typy taboru'!$C$13),IF($J15&gt;0,IF($J15&gt;='Typy taboru'!$F$13,IF($J15&gt;'Typy taboru'!$G$13,IF($J15&gt;'Typy taboru'!$I$13,3,2),1),0)),0)</f>
        <v>0</v>
      </c>
      <c r="CI15" s="388" t="b">
        <f>IF(T($L15)=T('Typy taboru'!$C$13),IF($S15&gt;0,IF($S15&gt;='Typy taboru'!$F$13,IF($S15&gt;'Typy taboru'!$G$13,IF($S15&gt;'Typy taboru'!$I$13,3,2),1),0)),0)</f>
        <v>0</v>
      </c>
      <c r="CK15" s="377" t="b">
        <f>IF(T($C15)=T('Typy taboru'!$C$14),IF($J15&gt;0,IF($J15&gt;='Typy taboru'!$F$14,IF($J15&gt;'Typy taboru'!$G$14,IF($J15&gt;'Typy taboru'!$I$14,3,2),1),0)),0)</f>
        <v>0</v>
      </c>
      <c r="CL15" s="388" t="b">
        <f>IF(T($L15)=T('Typy taboru'!$C$14),IF($S15&gt;0,IF($S15&gt;='Typy taboru'!$F$14,IF($S15&gt;'Typy taboru'!$G$14,IF($S15&gt;'Typy taboru'!$I$14,3,2),1),0)),0)</f>
        <v>0</v>
      </c>
      <c r="CN15" s="377" t="b">
        <f>IF(T($C15)=T('Typy taboru'!$C$15),IF($J15&gt;0,IF($J15&gt;='Typy taboru'!$F$15,IF($J15&gt;'Typy taboru'!$G$15,IF($J15&gt;'Typy taboru'!$I$15,3,2),1),0)),0)</f>
        <v>0</v>
      </c>
      <c r="CO15" s="388" t="b">
        <f>IF(T($L15)=T('Typy taboru'!$C$15),IF($S15&gt;0,IF($S15&gt;='Typy taboru'!$F$15,IF($S15&gt;'Typy taboru'!$G$15,IF($S15&gt;'Typy taboru'!$I$15,3,2),1),0)),0)</f>
        <v>0</v>
      </c>
    </row>
    <row r="16" spans="1:93" ht="24.95" customHeight="1" x14ac:dyDescent="0.2">
      <c r="B16" s="371"/>
      <c r="C16" s="393"/>
      <c r="D16" s="390"/>
      <c r="E16" s="399"/>
      <c r="F16" s="399"/>
      <c r="G16" s="372"/>
      <c r="H16" s="373" t="e">
        <f t="shared" si="0"/>
        <v>#DIV/0!</v>
      </c>
      <c r="I16" s="96"/>
      <c r="J16" s="372"/>
      <c r="K16" s="374"/>
      <c r="L16" s="396"/>
      <c r="M16" s="390"/>
      <c r="N16" s="399"/>
      <c r="O16" s="399"/>
      <c r="P16" s="372"/>
      <c r="Q16" s="373" t="e">
        <f t="shared" si="1"/>
        <v>#DIV/0!</v>
      </c>
      <c r="R16" s="96"/>
      <c r="S16" s="372"/>
      <c r="T16" s="375">
        <f t="shared" si="2"/>
        <v>0</v>
      </c>
      <c r="U16" s="376" t="e">
        <f t="shared" si="3"/>
        <v>#DIV/0!</v>
      </c>
      <c r="X16" s="377">
        <f t="shared" si="4"/>
        <v>0</v>
      </c>
      <c r="Y16" s="378">
        <f t="shared" si="4"/>
        <v>0</v>
      </c>
      <c r="Z16" s="378">
        <f t="shared" si="4"/>
        <v>0</v>
      </c>
      <c r="AA16" s="379">
        <f t="shared" si="4"/>
        <v>0</v>
      </c>
      <c r="AB16" s="379">
        <f t="shared" si="4"/>
        <v>0</v>
      </c>
      <c r="AC16" s="378">
        <f t="shared" si="4"/>
        <v>0</v>
      </c>
      <c r="AD16" s="378">
        <f t="shared" si="4"/>
        <v>0</v>
      </c>
      <c r="AE16" s="379">
        <f t="shared" si="4"/>
        <v>0</v>
      </c>
      <c r="AF16" s="379">
        <f t="shared" si="4"/>
        <v>0</v>
      </c>
      <c r="AG16" s="378">
        <f t="shared" si="4"/>
        <v>0</v>
      </c>
      <c r="AH16" s="378">
        <f t="shared" si="4"/>
        <v>0</v>
      </c>
      <c r="AI16" s="379">
        <f t="shared" si="4"/>
        <v>0</v>
      </c>
      <c r="AJ16" s="379">
        <f t="shared" si="4"/>
        <v>0</v>
      </c>
      <c r="AK16" s="380">
        <f t="shared" si="5"/>
        <v>0</v>
      </c>
      <c r="AM16" s="381">
        <f t="shared" si="6"/>
        <v>0</v>
      </c>
      <c r="AN16" s="382">
        <f t="shared" si="7"/>
        <v>0</v>
      </c>
      <c r="AO16" s="383">
        <f t="shared" si="8"/>
        <v>0</v>
      </c>
      <c r="AP16" s="382">
        <f t="shared" si="9"/>
        <v>0</v>
      </c>
      <c r="AQ16" s="383">
        <f t="shared" si="10"/>
        <v>0</v>
      </c>
      <c r="AR16" s="382">
        <f t="shared" si="11"/>
        <v>0</v>
      </c>
      <c r="AS16" s="384">
        <f t="shared" si="12"/>
        <v>0</v>
      </c>
      <c r="AV16" s="377">
        <f t="shared" si="13"/>
        <v>0</v>
      </c>
      <c r="AW16" s="378">
        <f t="shared" si="13"/>
        <v>0</v>
      </c>
      <c r="AX16" s="378">
        <f t="shared" si="13"/>
        <v>0</v>
      </c>
      <c r="AY16" s="379">
        <f t="shared" si="13"/>
        <v>0</v>
      </c>
      <c r="AZ16" s="379">
        <f t="shared" si="13"/>
        <v>0</v>
      </c>
      <c r="BA16" s="378">
        <f t="shared" si="13"/>
        <v>0</v>
      </c>
      <c r="BB16" s="378">
        <f t="shared" si="13"/>
        <v>0</v>
      </c>
      <c r="BC16" s="379">
        <f t="shared" si="13"/>
        <v>0</v>
      </c>
      <c r="BD16" s="379">
        <f t="shared" si="13"/>
        <v>0</v>
      </c>
      <c r="BE16" s="378">
        <f t="shared" si="13"/>
        <v>0</v>
      </c>
      <c r="BF16" s="378">
        <f t="shared" si="13"/>
        <v>0</v>
      </c>
      <c r="BG16" s="379">
        <f t="shared" si="13"/>
        <v>0</v>
      </c>
      <c r="BH16" s="379">
        <f t="shared" si="13"/>
        <v>0</v>
      </c>
      <c r="BI16" s="380">
        <f t="shared" si="14"/>
        <v>0</v>
      </c>
      <c r="BK16" s="381">
        <f t="shared" si="15"/>
        <v>0</v>
      </c>
      <c r="BL16" s="382">
        <f t="shared" si="16"/>
        <v>0</v>
      </c>
      <c r="BM16" s="383">
        <f t="shared" si="17"/>
        <v>0</v>
      </c>
      <c r="BN16" s="382">
        <f t="shared" si="18"/>
        <v>0</v>
      </c>
      <c r="BO16" s="383">
        <f t="shared" si="19"/>
        <v>0</v>
      </c>
      <c r="BP16" s="382">
        <f t="shared" si="20"/>
        <v>0</v>
      </c>
      <c r="BQ16" s="384">
        <f t="shared" si="21"/>
        <v>0</v>
      </c>
      <c r="BS16" s="377">
        <f>IF(T($C16)=T('Typy taboru'!$C$8),IF($J16&gt;0,IF($J16&gt;='Typy taboru'!$F$8,IF($J16&gt;'Typy taboru'!$G$8,IF($J16&gt;'Typy taboru'!$I$8,3,2),1),0)),0)</f>
        <v>0</v>
      </c>
      <c r="BT16" s="388">
        <f>IF(T($L16)=T('Typy taboru'!$C$8),IF($S16&gt;0,IF($S16&gt;='Typy taboru'!$F$8,IF($S16&gt;'Typy taboru'!$G$8,IF($S16&gt;'Typy taboru'!$I$8,3,2),1),0)),0)</f>
        <v>0</v>
      </c>
      <c r="BV16" s="377">
        <f>IF(T($C16)=T('Typy taboru'!$C$9),IF($J16&gt;0,IF($J16&gt;='Typy taboru'!$F$9,IF($J16&gt;'Typy taboru'!$G$9,IF($J16&gt;'Typy taboru'!$I$9,3,2),1),0)),0)</f>
        <v>0</v>
      </c>
      <c r="BW16" s="388">
        <f>IF(T($L16)=T('Typy taboru'!$C$9),IF($S16&gt;0,IF($S16&gt;='Typy taboru'!$F$9,IF($S16&gt;'Typy taboru'!$G$9,IF($S16&gt;'Typy taboru'!$I$9,3,2),1),0)),0)</f>
        <v>0</v>
      </c>
      <c r="BY16" s="377">
        <f>IF(T($C16)=T('Typy taboru'!$C$10),IF($J16&gt;0,IF($J16&gt;='Typy taboru'!$F$10,IF($J16&gt;'Typy taboru'!$G$10,IF($J16&gt;'Typy taboru'!$I$10,3,2),1),0)),0)</f>
        <v>0</v>
      </c>
      <c r="BZ16" s="388">
        <f>IF(T($L16)=T('Typy taboru'!$C$10),IF($S16&gt;0,IF($S16&gt;='Typy taboru'!$F$10,IF($S16&gt;'Typy taboru'!$G$10,IF($S16&gt;'Typy taboru'!$I$10,3,2),1),0)),0)</f>
        <v>0</v>
      </c>
      <c r="CB16" s="377">
        <f>IF(T($C16)=T('Typy taboru'!$C$11),IF($J16&gt;0,IF($J16&gt;='Typy taboru'!$F$11,IF($J16&gt;'Typy taboru'!$G$11,IF($J16&gt;'Typy taboru'!$I$11,3,2),1),0)),0)</f>
        <v>0</v>
      </c>
      <c r="CC16" s="388">
        <f>IF(T($L16)=T('Typy taboru'!$C$11),IF($S16&gt;0,IF($S16&gt;='Typy taboru'!$F$11,IF($S16&gt;'Typy taboru'!$G$11,IF($S16&gt;'Typy taboru'!$I$11,3,2),1),0)),0)</f>
        <v>0</v>
      </c>
      <c r="CE16" s="377">
        <f>IF(T($C16)=T('Typy taboru'!$C$12),IF($J16&gt;0,IF($J16&gt;='Typy taboru'!$F$12,IF($J16&gt;'Typy taboru'!$G$12,IF($J16&gt;'Typy taboru'!$I$12,3,2),1),0)),0)</f>
        <v>0</v>
      </c>
      <c r="CF16" s="388">
        <f>IF(T($L16)=T('Typy taboru'!$C$12),IF($S16&gt;0,IF($S16&gt;='Typy taboru'!$F$12,IF($S16&gt;'Typy taboru'!$G$12,IF($S16&gt;'Typy taboru'!$I$12,3,2),1),0)),0)</f>
        <v>0</v>
      </c>
      <c r="CH16" s="377" t="b">
        <f>IF(T($C16)=T('Typy taboru'!$C$13),IF($J16&gt;0,IF($J16&gt;='Typy taboru'!$F$13,IF($J16&gt;'Typy taboru'!$G$13,IF($J16&gt;'Typy taboru'!$I$13,3,2),1),0)),0)</f>
        <v>0</v>
      </c>
      <c r="CI16" s="388" t="b">
        <f>IF(T($L16)=T('Typy taboru'!$C$13),IF($S16&gt;0,IF($S16&gt;='Typy taboru'!$F$13,IF($S16&gt;'Typy taboru'!$G$13,IF($S16&gt;'Typy taboru'!$I$13,3,2),1),0)),0)</f>
        <v>0</v>
      </c>
      <c r="CK16" s="377" t="b">
        <f>IF(T($C16)=T('Typy taboru'!$C$14),IF($J16&gt;0,IF($J16&gt;='Typy taboru'!$F$14,IF($J16&gt;'Typy taboru'!$G$14,IF($J16&gt;'Typy taboru'!$I$14,3,2),1),0)),0)</f>
        <v>0</v>
      </c>
      <c r="CL16" s="388" t="b">
        <f>IF(T($L16)=T('Typy taboru'!$C$14),IF($S16&gt;0,IF($S16&gt;='Typy taboru'!$F$14,IF($S16&gt;'Typy taboru'!$G$14,IF($S16&gt;'Typy taboru'!$I$14,3,2),1),0)),0)</f>
        <v>0</v>
      </c>
      <c r="CN16" s="377" t="b">
        <f>IF(T($C16)=T('Typy taboru'!$C$15),IF($J16&gt;0,IF($J16&gt;='Typy taboru'!$F$15,IF($J16&gt;'Typy taboru'!$G$15,IF($J16&gt;'Typy taboru'!$I$15,3,2),1),0)),0)</f>
        <v>0</v>
      </c>
      <c r="CO16" s="388" t="b">
        <f>IF(T($L16)=T('Typy taboru'!$C$15),IF($S16&gt;0,IF($S16&gt;='Typy taboru'!$F$15,IF($S16&gt;'Typy taboru'!$G$15,IF($S16&gt;'Typy taboru'!$I$15,3,2),1),0)),0)</f>
        <v>0</v>
      </c>
    </row>
    <row r="17" spans="2:93" ht="24.95" customHeight="1" x14ac:dyDescent="0.2">
      <c r="B17" s="371"/>
      <c r="C17" s="393"/>
      <c r="D17" s="390"/>
      <c r="E17" s="399"/>
      <c r="F17" s="399"/>
      <c r="G17" s="372"/>
      <c r="H17" s="373" t="e">
        <f t="shared" si="0"/>
        <v>#DIV/0!</v>
      </c>
      <c r="I17" s="96"/>
      <c r="J17" s="372"/>
      <c r="K17" s="374"/>
      <c r="L17" s="396"/>
      <c r="M17" s="390"/>
      <c r="N17" s="399"/>
      <c r="O17" s="399"/>
      <c r="P17" s="372"/>
      <c r="Q17" s="373" t="e">
        <f t="shared" si="1"/>
        <v>#DIV/0!</v>
      </c>
      <c r="R17" s="96"/>
      <c r="S17" s="372"/>
      <c r="T17" s="375">
        <f t="shared" si="2"/>
        <v>0</v>
      </c>
      <c r="U17" s="376" t="e">
        <f t="shared" si="3"/>
        <v>#DIV/0!</v>
      </c>
      <c r="X17" s="377">
        <f t="shared" si="4"/>
        <v>0</v>
      </c>
      <c r="Y17" s="378">
        <f t="shared" si="4"/>
        <v>0</v>
      </c>
      <c r="Z17" s="378">
        <f t="shared" si="4"/>
        <v>0</v>
      </c>
      <c r="AA17" s="379">
        <f t="shared" si="4"/>
        <v>0</v>
      </c>
      <c r="AB17" s="379">
        <f t="shared" si="4"/>
        <v>0</v>
      </c>
      <c r="AC17" s="378">
        <f t="shared" si="4"/>
        <v>0</v>
      </c>
      <c r="AD17" s="378">
        <f t="shared" si="4"/>
        <v>0</v>
      </c>
      <c r="AE17" s="379">
        <f t="shared" si="4"/>
        <v>0</v>
      </c>
      <c r="AF17" s="379">
        <f t="shared" si="4"/>
        <v>0</v>
      </c>
      <c r="AG17" s="378">
        <f t="shared" si="4"/>
        <v>0</v>
      </c>
      <c r="AH17" s="378">
        <f t="shared" si="4"/>
        <v>0</v>
      </c>
      <c r="AI17" s="379">
        <f t="shared" si="4"/>
        <v>0</v>
      </c>
      <c r="AJ17" s="379">
        <f t="shared" si="4"/>
        <v>0</v>
      </c>
      <c r="AK17" s="380">
        <f t="shared" si="5"/>
        <v>0</v>
      </c>
      <c r="AM17" s="381">
        <f t="shared" si="6"/>
        <v>0</v>
      </c>
      <c r="AN17" s="382">
        <f t="shared" si="7"/>
        <v>0</v>
      </c>
      <c r="AO17" s="383">
        <f t="shared" si="8"/>
        <v>0</v>
      </c>
      <c r="AP17" s="382">
        <f t="shared" si="9"/>
        <v>0</v>
      </c>
      <c r="AQ17" s="383">
        <f t="shared" si="10"/>
        <v>0</v>
      </c>
      <c r="AR17" s="382">
        <f t="shared" si="11"/>
        <v>0</v>
      </c>
      <c r="AS17" s="384">
        <f t="shared" si="12"/>
        <v>0</v>
      </c>
      <c r="AV17" s="377">
        <f t="shared" si="13"/>
        <v>0</v>
      </c>
      <c r="AW17" s="378">
        <f t="shared" si="13"/>
        <v>0</v>
      </c>
      <c r="AX17" s="378">
        <f t="shared" si="13"/>
        <v>0</v>
      </c>
      <c r="AY17" s="379">
        <f t="shared" si="13"/>
        <v>0</v>
      </c>
      <c r="AZ17" s="379">
        <f t="shared" si="13"/>
        <v>0</v>
      </c>
      <c r="BA17" s="378">
        <f t="shared" si="13"/>
        <v>0</v>
      </c>
      <c r="BB17" s="378">
        <f t="shared" si="13"/>
        <v>0</v>
      </c>
      <c r="BC17" s="379">
        <f t="shared" si="13"/>
        <v>0</v>
      </c>
      <c r="BD17" s="379">
        <f t="shared" si="13"/>
        <v>0</v>
      </c>
      <c r="BE17" s="378">
        <f t="shared" si="13"/>
        <v>0</v>
      </c>
      <c r="BF17" s="378">
        <f t="shared" si="13"/>
        <v>0</v>
      </c>
      <c r="BG17" s="379">
        <f t="shared" si="13"/>
        <v>0</v>
      </c>
      <c r="BH17" s="379">
        <f t="shared" si="13"/>
        <v>0</v>
      </c>
      <c r="BI17" s="380">
        <f t="shared" si="14"/>
        <v>0</v>
      </c>
      <c r="BK17" s="381">
        <f t="shared" si="15"/>
        <v>0</v>
      </c>
      <c r="BL17" s="382">
        <f t="shared" si="16"/>
        <v>0</v>
      </c>
      <c r="BM17" s="383">
        <f t="shared" si="17"/>
        <v>0</v>
      </c>
      <c r="BN17" s="382">
        <f t="shared" si="18"/>
        <v>0</v>
      </c>
      <c r="BO17" s="383">
        <f t="shared" si="19"/>
        <v>0</v>
      </c>
      <c r="BP17" s="382">
        <f t="shared" si="20"/>
        <v>0</v>
      </c>
      <c r="BQ17" s="384">
        <f t="shared" si="21"/>
        <v>0</v>
      </c>
      <c r="BS17" s="377">
        <f>IF(T($C17)=T('Typy taboru'!$C$8),IF($J17&gt;0,IF($J17&gt;='Typy taboru'!$F$8,IF($J17&gt;'Typy taboru'!$G$8,IF($J17&gt;'Typy taboru'!$I$8,3,2),1),0)),0)</f>
        <v>0</v>
      </c>
      <c r="BT17" s="388">
        <f>IF(T($L17)=T('Typy taboru'!$C$8),IF($S17&gt;0,IF($S17&gt;='Typy taboru'!$F$8,IF($S17&gt;'Typy taboru'!$G$8,IF($S17&gt;'Typy taboru'!$I$8,3,2),1),0)),0)</f>
        <v>0</v>
      </c>
      <c r="BV17" s="377">
        <f>IF(T($C17)=T('Typy taboru'!$C$9),IF($J17&gt;0,IF($J17&gt;='Typy taboru'!$F$9,IF($J17&gt;'Typy taboru'!$G$9,IF($J17&gt;'Typy taboru'!$I$9,3,2),1),0)),0)</f>
        <v>0</v>
      </c>
      <c r="BW17" s="388">
        <f>IF(T($L17)=T('Typy taboru'!$C$9),IF($S17&gt;0,IF($S17&gt;='Typy taboru'!$F$9,IF($S17&gt;'Typy taboru'!$G$9,IF($S17&gt;'Typy taboru'!$I$9,3,2),1),0)),0)</f>
        <v>0</v>
      </c>
      <c r="BY17" s="377">
        <f>IF(T($C17)=T('Typy taboru'!$C$10),IF($J17&gt;0,IF($J17&gt;='Typy taboru'!$F$10,IF($J17&gt;'Typy taboru'!$G$10,IF($J17&gt;'Typy taboru'!$I$10,3,2),1),0)),0)</f>
        <v>0</v>
      </c>
      <c r="BZ17" s="388">
        <f>IF(T($L17)=T('Typy taboru'!$C$10),IF($S17&gt;0,IF($S17&gt;='Typy taboru'!$F$10,IF($S17&gt;'Typy taboru'!$G$10,IF($S17&gt;'Typy taboru'!$I$10,3,2),1),0)),0)</f>
        <v>0</v>
      </c>
      <c r="CB17" s="377">
        <f>IF(T($C17)=T('Typy taboru'!$C$11),IF($J17&gt;0,IF($J17&gt;='Typy taboru'!$F$11,IF($J17&gt;'Typy taboru'!$G$11,IF($J17&gt;'Typy taboru'!$I$11,3,2),1),0)),0)</f>
        <v>0</v>
      </c>
      <c r="CC17" s="388">
        <f>IF(T($L17)=T('Typy taboru'!$C$11),IF($S17&gt;0,IF($S17&gt;='Typy taboru'!$F$11,IF($S17&gt;'Typy taboru'!$G$11,IF($S17&gt;'Typy taboru'!$I$11,3,2),1),0)),0)</f>
        <v>0</v>
      </c>
      <c r="CE17" s="377">
        <f>IF(T($C17)=T('Typy taboru'!$C$12),IF($J17&gt;0,IF($J17&gt;='Typy taboru'!$F$12,IF($J17&gt;'Typy taboru'!$G$12,IF($J17&gt;'Typy taboru'!$I$12,3,2),1),0)),0)</f>
        <v>0</v>
      </c>
      <c r="CF17" s="388">
        <f>IF(T($L17)=T('Typy taboru'!$C$12),IF($S17&gt;0,IF($S17&gt;='Typy taboru'!$F$12,IF($S17&gt;'Typy taboru'!$G$12,IF($S17&gt;'Typy taboru'!$I$12,3,2),1),0)),0)</f>
        <v>0</v>
      </c>
      <c r="CH17" s="377" t="b">
        <f>IF(T($C17)=T('Typy taboru'!$C$13),IF($J17&gt;0,IF($J17&gt;='Typy taboru'!$F$13,IF($J17&gt;'Typy taboru'!$G$13,IF($J17&gt;'Typy taboru'!$I$13,3,2),1),0)),0)</f>
        <v>0</v>
      </c>
      <c r="CI17" s="388" t="b">
        <f>IF(T($L17)=T('Typy taboru'!$C$13),IF($S17&gt;0,IF($S17&gt;='Typy taboru'!$F$13,IF($S17&gt;'Typy taboru'!$G$13,IF($S17&gt;'Typy taboru'!$I$13,3,2),1),0)),0)</f>
        <v>0</v>
      </c>
      <c r="CK17" s="377" t="b">
        <f>IF(T($C17)=T('Typy taboru'!$C$14),IF($J17&gt;0,IF($J17&gt;='Typy taboru'!$F$14,IF($J17&gt;'Typy taboru'!$G$14,IF($J17&gt;'Typy taboru'!$I$14,3,2),1),0)),0)</f>
        <v>0</v>
      </c>
      <c r="CL17" s="388" t="b">
        <f>IF(T($L17)=T('Typy taboru'!$C$14),IF($S17&gt;0,IF($S17&gt;='Typy taboru'!$F$14,IF($S17&gt;'Typy taboru'!$G$14,IF($S17&gt;'Typy taboru'!$I$14,3,2),1),0)),0)</f>
        <v>0</v>
      </c>
      <c r="CN17" s="377" t="b">
        <f>IF(T($C17)=T('Typy taboru'!$C$15),IF($J17&gt;0,IF($J17&gt;='Typy taboru'!$F$15,IF($J17&gt;'Typy taboru'!$G$15,IF($J17&gt;'Typy taboru'!$I$15,3,2),1),0)),0)</f>
        <v>0</v>
      </c>
      <c r="CO17" s="388" t="b">
        <f>IF(T($L17)=T('Typy taboru'!$C$15),IF($S17&gt;0,IF($S17&gt;='Typy taboru'!$F$15,IF($S17&gt;'Typy taboru'!$G$15,IF($S17&gt;'Typy taboru'!$I$15,3,2),1),0)),0)</f>
        <v>0</v>
      </c>
    </row>
    <row r="18" spans="2:93" ht="24.95" customHeight="1" x14ac:dyDescent="0.2">
      <c r="B18" s="371"/>
      <c r="C18" s="393"/>
      <c r="D18" s="390"/>
      <c r="E18" s="399"/>
      <c r="F18" s="399"/>
      <c r="G18" s="372"/>
      <c r="H18" s="373" t="e">
        <f>G18/(N(E18)+N(F18))</f>
        <v>#DIV/0!</v>
      </c>
      <c r="I18" s="96"/>
      <c r="J18" s="372"/>
      <c r="K18" s="374"/>
      <c r="L18" s="396"/>
      <c r="M18" s="390"/>
      <c r="N18" s="399"/>
      <c r="O18" s="399"/>
      <c r="P18" s="372"/>
      <c r="Q18" s="373" t="e">
        <f>P18/(N(N18)+N(O18))</f>
        <v>#DIV/0!</v>
      </c>
      <c r="R18" s="96"/>
      <c r="S18" s="372"/>
      <c r="T18" s="375">
        <f>G18+P18</f>
        <v>0</v>
      </c>
      <c r="U18" s="376" t="e">
        <f>T18/(N(E18)+N(F18)+N(N18)+N(O18))</f>
        <v>#DIV/0!</v>
      </c>
      <c r="X18" s="377">
        <f t="shared" si="4"/>
        <v>0</v>
      </c>
      <c r="Y18" s="378">
        <f t="shared" si="4"/>
        <v>0</v>
      </c>
      <c r="Z18" s="378">
        <f t="shared" si="4"/>
        <v>0</v>
      </c>
      <c r="AA18" s="379">
        <f t="shared" si="4"/>
        <v>0</v>
      </c>
      <c r="AB18" s="379">
        <f t="shared" si="4"/>
        <v>0</v>
      </c>
      <c r="AC18" s="378">
        <f t="shared" si="4"/>
        <v>0</v>
      </c>
      <c r="AD18" s="378">
        <f t="shared" si="4"/>
        <v>0</v>
      </c>
      <c r="AE18" s="379">
        <f t="shared" si="4"/>
        <v>0</v>
      </c>
      <c r="AF18" s="379">
        <f t="shared" si="4"/>
        <v>0</v>
      </c>
      <c r="AG18" s="378">
        <f t="shared" si="4"/>
        <v>0</v>
      </c>
      <c r="AH18" s="378">
        <f t="shared" si="4"/>
        <v>0</v>
      </c>
      <c r="AI18" s="379">
        <f t="shared" si="4"/>
        <v>0</v>
      </c>
      <c r="AJ18" s="379">
        <f t="shared" si="4"/>
        <v>0</v>
      </c>
      <c r="AK18" s="380">
        <f t="shared" si="5"/>
        <v>0</v>
      </c>
      <c r="AM18" s="381">
        <f>Y18+Z18</f>
        <v>0</v>
      </c>
      <c r="AN18" s="382">
        <f>AA18+AB18</f>
        <v>0</v>
      </c>
      <c r="AO18" s="383">
        <f>AC18+AD18</f>
        <v>0</v>
      </c>
      <c r="AP18" s="382">
        <f>AE18+AF18</f>
        <v>0</v>
      </c>
      <c r="AQ18" s="383">
        <f>AG18+AH18</f>
        <v>0</v>
      </c>
      <c r="AR18" s="382">
        <f>AI18+AJ18</f>
        <v>0</v>
      </c>
      <c r="AS18" s="384">
        <f>AK18+X18</f>
        <v>0</v>
      </c>
      <c r="AV18" s="377">
        <f t="shared" si="13"/>
        <v>0</v>
      </c>
      <c r="AW18" s="378">
        <f t="shared" si="13"/>
        <v>0</v>
      </c>
      <c r="AX18" s="378">
        <f t="shared" si="13"/>
        <v>0</v>
      </c>
      <c r="AY18" s="379">
        <f t="shared" si="13"/>
        <v>0</v>
      </c>
      <c r="AZ18" s="379">
        <f t="shared" si="13"/>
        <v>0</v>
      </c>
      <c r="BA18" s="378">
        <f t="shared" si="13"/>
        <v>0</v>
      </c>
      <c r="BB18" s="378">
        <f t="shared" si="13"/>
        <v>0</v>
      </c>
      <c r="BC18" s="379">
        <f t="shared" si="13"/>
        <v>0</v>
      </c>
      <c r="BD18" s="379">
        <f t="shared" si="13"/>
        <v>0</v>
      </c>
      <c r="BE18" s="378">
        <f t="shared" si="13"/>
        <v>0</v>
      </c>
      <c r="BF18" s="378">
        <f t="shared" si="13"/>
        <v>0</v>
      </c>
      <c r="BG18" s="379">
        <f t="shared" si="13"/>
        <v>0</v>
      </c>
      <c r="BH18" s="379">
        <f t="shared" si="13"/>
        <v>0</v>
      </c>
      <c r="BI18" s="380">
        <f t="shared" si="14"/>
        <v>0</v>
      </c>
      <c r="BK18" s="381">
        <f>AW18+AX18</f>
        <v>0</v>
      </c>
      <c r="BL18" s="382">
        <f>AY18+AZ18</f>
        <v>0</v>
      </c>
      <c r="BM18" s="383">
        <f>BA18+BB18</f>
        <v>0</v>
      </c>
      <c r="BN18" s="382">
        <f>BC18+BD18</f>
        <v>0</v>
      </c>
      <c r="BO18" s="383">
        <f>BE18+BF18</f>
        <v>0</v>
      </c>
      <c r="BP18" s="382">
        <f>BG18+BH18</f>
        <v>0</v>
      </c>
      <c r="BQ18" s="384">
        <f>BI18+AV18</f>
        <v>0</v>
      </c>
      <c r="BS18" s="377">
        <f>IF(T($C18)=T('Typy taboru'!$C$8),IF($J18&gt;0,IF($J18&gt;='Typy taboru'!$F$8,IF($J18&gt;'Typy taboru'!$G$8,IF($J18&gt;'Typy taboru'!$I$8,3,2),1),0)),0)</f>
        <v>0</v>
      </c>
      <c r="BT18" s="388">
        <f>IF(T($L18)=T('Typy taboru'!$C$8),IF($S18&gt;0,IF($S18&gt;='Typy taboru'!$F$8,IF($S18&gt;'Typy taboru'!$G$8,IF($S18&gt;'Typy taboru'!$I$8,3,2),1),0)),0)</f>
        <v>0</v>
      </c>
      <c r="BV18" s="377">
        <f>IF(T($C18)=T('Typy taboru'!$C$9),IF($J18&gt;0,IF($J18&gt;='Typy taboru'!$F$9,IF($J18&gt;'Typy taboru'!$G$9,IF($J18&gt;'Typy taboru'!$I$9,3,2),1),0)),0)</f>
        <v>0</v>
      </c>
      <c r="BW18" s="388">
        <f>IF(T($L18)=T('Typy taboru'!$C$9),IF($S18&gt;0,IF($S18&gt;='Typy taboru'!$F$9,IF($S18&gt;'Typy taboru'!$G$9,IF($S18&gt;'Typy taboru'!$I$9,3,2),1),0)),0)</f>
        <v>0</v>
      </c>
      <c r="BY18" s="377">
        <f>IF(T($C18)=T('Typy taboru'!$C$10),IF($J18&gt;0,IF($J18&gt;='Typy taboru'!$F$10,IF($J18&gt;'Typy taboru'!$G$10,IF($J18&gt;'Typy taboru'!$I$10,3,2),1),0)),0)</f>
        <v>0</v>
      </c>
      <c r="BZ18" s="388">
        <f>IF(T($L18)=T('Typy taboru'!$C$10),IF($S18&gt;0,IF($S18&gt;='Typy taboru'!$F$10,IF($S18&gt;'Typy taboru'!$G$10,IF($S18&gt;'Typy taboru'!$I$10,3,2),1),0)),0)</f>
        <v>0</v>
      </c>
      <c r="CB18" s="377">
        <f>IF(T($C18)=T('Typy taboru'!$C$11),IF($J18&gt;0,IF($J18&gt;='Typy taboru'!$F$11,IF($J18&gt;'Typy taboru'!$G$11,IF($J18&gt;'Typy taboru'!$I$11,3,2),1),0)),0)</f>
        <v>0</v>
      </c>
      <c r="CC18" s="388">
        <f>IF(T($L18)=T('Typy taboru'!$C$11),IF($S18&gt;0,IF($S18&gt;='Typy taboru'!$F$11,IF($S18&gt;'Typy taboru'!$G$11,IF($S18&gt;'Typy taboru'!$I$11,3,2),1),0)),0)</f>
        <v>0</v>
      </c>
      <c r="CE18" s="377">
        <f>IF(T($C18)=T('Typy taboru'!$C$12),IF($J18&gt;0,IF($J18&gt;='Typy taboru'!$F$12,IF($J18&gt;'Typy taboru'!$G$12,IF($J18&gt;'Typy taboru'!$I$12,3,2),1),0)),0)</f>
        <v>0</v>
      </c>
      <c r="CF18" s="388">
        <f>IF(T($L18)=T('Typy taboru'!$C$12),IF($S18&gt;0,IF($S18&gt;='Typy taboru'!$F$12,IF($S18&gt;'Typy taboru'!$G$12,IF($S18&gt;'Typy taboru'!$I$12,3,2),1),0)),0)</f>
        <v>0</v>
      </c>
      <c r="CH18" s="377" t="b">
        <f>IF(T($C18)=T('Typy taboru'!$C$13),IF($J18&gt;0,IF($J18&gt;='Typy taboru'!$F$13,IF($J18&gt;'Typy taboru'!$G$13,IF($J18&gt;'Typy taboru'!$I$13,3,2),1),0)),0)</f>
        <v>0</v>
      </c>
      <c r="CI18" s="388" t="b">
        <f>IF(T($L18)=T('Typy taboru'!$C$13),IF($S18&gt;0,IF($S18&gt;='Typy taboru'!$F$13,IF($S18&gt;'Typy taboru'!$G$13,IF($S18&gt;'Typy taboru'!$I$13,3,2),1),0)),0)</f>
        <v>0</v>
      </c>
      <c r="CK18" s="377" t="b">
        <f>IF(T($C18)=T('Typy taboru'!$C$14),IF($J18&gt;0,IF($J18&gt;='Typy taboru'!$F$14,IF($J18&gt;'Typy taboru'!$G$14,IF($J18&gt;'Typy taboru'!$I$14,3,2),1),0)),0)</f>
        <v>0</v>
      </c>
      <c r="CL18" s="388" t="b">
        <f>IF(T($L18)=T('Typy taboru'!$C$14),IF($S18&gt;0,IF($S18&gt;='Typy taboru'!$F$14,IF($S18&gt;'Typy taboru'!$G$14,IF($S18&gt;'Typy taboru'!$I$14,3,2),1),0)),0)</f>
        <v>0</v>
      </c>
      <c r="CN18" s="377" t="b">
        <f>IF(T($C18)=T('Typy taboru'!$C$15),IF($J18&gt;0,IF($J18&gt;='Typy taboru'!$F$15,IF($J18&gt;'Typy taboru'!$G$15,IF($J18&gt;'Typy taboru'!$I$15,3,2),1),0)),0)</f>
        <v>0</v>
      </c>
      <c r="CO18" s="388" t="b">
        <f>IF(T($L18)=T('Typy taboru'!$C$15),IF($S18&gt;0,IF($S18&gt;='Typy taboru'!$F$15,IF($S18&gt;'Typy taboru'!$G$15,IF($S18&gt;'Typy taboru'!$I$15,3,2),1),0)),0)</f>
        <v>0</v>
      </c>
    </row>
    <row r="19" spans="2:93" ht="24.95" customHeight="1" x14ac:dyDescent="0.2">
      <c r="B19" s="371"/>
      <c r="C19" s="393"/>
      <c r="D19" s="390"/>
      <c r="E19" s="399"/>
      <c r="F19" s="399"/>
      <c r="G19" s="372"/>
      <c r="H19" s="373" t="e">
        <f>G19/(N(E19)+N(F19))</f>
        <v>#DIV/0!</v>
      </c>
      <c r="I19" s="96"/>
      <c r="J19" s="372"/>
      <c r="K19" s="374"/>
      <c r="L19" s="396"/>
      <c r="M19" s="390"/>
      <c r="N19" s="399"/>
      <c r="O19" s="399"/>
      <c r="P19" s="372"/>
      <c r="Q19" s="373" t="e">
        <f>P19/(N(N19)+N(O19))</f>
        <v>#DIV/0!</v>
      </c>
      <c r="R19" s="96"/>
      <c r="S19" s="372"/>
      <c r="T19" s="375">
        <f>G19+P19</f>
        <v>0</v>
      </c>
      <c r="U19" s="376" t="e">
        <f>T19/(N(E19)+N(F19)+N(N19)+N(O19))</f>
        <v>#DIV/0!</v>
      </c>
      <c r="X19" s="377">
        <f t="shared" si="4"/>
        <v>0</v>
      </c>
      <c r="Y19" s="378">
        <f t="shared" si="4"/>
        <v>0</v>
      </c>
      <c r="Z19" s="378">
        <f t="shared" si="4"/>
        <v>0</v>
      </c>
      <c r="AA19" s="379">
        <f t="shared" si="4"/>
        <v>0</v>
      </c>
      <c r="AB19" s="379">
        <f t="shared" si="4"/>
        <v>0</v>
      </c>
      <c r="AC19" s="378">
        <f t="shared" si="4"/>
        <v>0</v>
      </c>
      <c r="AD19" s="378">
        <f t="shared" si="4"/>
        <v>0</v>
      </c>
      <c r="AE19" s="379">
        <f t="shared" si="4"/>
        <v>0</v>
      </c>
      <c r="AF19" s="379">
        <f t="shared" si="4"/>
        <v>0</v>
      </c>
      <c r="AG19" s="378">
        <f t="shared" si="4"/>
        <v>0</v>
      </c>
      <c r="AH19" s="378">
        <f t="shared" si="4"/>
        <v>0</v>
      </c>
      <c r="AI19" s="379">
        <f t="shared" si="4"/>
        <v>0</v>
      </c>
      <c r="AJ19" s="379">
        <f t="shared" si="4"/>
        <v>0</v>
      </c>
      <c r="AK19" s="380">
        <f t="shared" si="5"/>
        <v>0</v>
      </c>
      <c r="AM19" s="381">
        <f>Y19+Z19</f>
        <v>0</v>
      </c>
      <c r="AN19" s="382">
        <f>AA19+AB19</f>
        <v>0</v>
      </c>
      <c r="AO19" s="383">
        <f>AC19+AD19</f>
        <v>0</v>
      </c>
      <c r="AP19" s="382">
        <f>AE19+AF19</f>
        <v>0</v>
      </c>
      <c r="AQ19" s="383">
        <f>AG19+AH19</f>
        <v>0</v>
      </c>
      <c r="AR19" s="382">
        <f>AI19+AJ19</f>
        <v>0</v>
      </c>
      <c r="AS19" s="384">
        <f>AK19+X19</f>
        <v>0</v>
      </c>
      <c r="AV19" s="377">
        <f t="shared" si="13"/>
        <v>0</v>
      </c>
      <c r="AW19" s="378">
        <f t="shared" si="13"/>
        <v>0</v>
      </c>
      <c r="AX19" s="378">
        <f t="shared" si="13"/>
        <v>0</v>
      </c>
      <c r="AY19" s="379">
        <f t="shared" si="13"/>
        <v>0</v>
      </c>
      <c r="AZ19" s="379">
        <f t="shared" si="13"/>
        <v>0</v>
      </c>
      <c r="BA19" s="378">
        <f t="shared" si="13"/>
        <v>0</v>
      </c>
      <c r="BB19" s="378">
        <f t="shared" si="13"/>
        <v>0</v>
      </c>
      <c r="BC19" s="379">
        <f t="shared" si="13"/>
        <v>0</v>
      </c>
      <c r="BD19" s="379">
        <f t="shared" si="13"/>
        <v>0</v>
      </c>
      <c r="BE19" s="378">
        <f t="shared" si="13"/>
        <v>0</v>
      </c>
      <c r="BF19" s="378">
        <f t="shared" si="13"/>
        <v>0</v>
      </c>
      <c r="BG19" s="379">
        <f t="shared" si="13"/>
        <v>0</v>
      </c>
      <c r="BH19" s="379">
        <f t="shared" si="13"/>
        <v>0</v>
      </c>
      <c r="BI19" s="380">
        <f t="shared" si="14"/>
        <v>0</v>
      </c>
      <c r="BK19" s="381">
        <f>AW19+AX19</f>
        <v>0</v>
      </c>
      <c r="BL19" s="382">
        <f>AY19+AZ19</f>
        <v>0</v>
      </c>
      <c r="BM19" s="383">
        <f>BA19+BB19</f>
        <v>0</v>
      </c>
      <c r="BN19" s="382">
        <f>BC19+BD19</f>
        <v>0</v>
      </c>
      <c r="BO19" s="383">
        <f>BE19+BF19</f>
        <v>0</v>
      </c>
      <c r="BP19" s="382">
        <f>BG19+BH19</f>
        <v>0</v>
      </c>
      <c r="BQ19" s="384">
        <f>BI19+AV19</f>
        <v>0</v>
      </c>
      <c r="BS19" s="377">
        <f>IF(T($C19)=T('Typy taboru'!$C$8),IF($J19&gt;0,IF($J19&gt;='Typy taboru'!$F$8,IF($J19&gt;'Typy taboru'!$G$8,IF($J19&gt;'Typy taboru'!$I$8,3,2),1),0)),0)</f>
        <v>0</v>
      </c>
      <c r="BT19" s="388">
        <f>IF(T($L19)=T('Typy taboru'!$C$8),IF($S19&gt;0,IF($S19&gt;='Typy taboru'!$F$8,IF($S19&gt;'Typy taboru'!$G$8,IF($S19&gt;'Typy taboru'!$I$8,3,2),1),0)),0)</f>
        <v>0</v>
      </c>
      <c r="BV19" s="377">
        <f>IF(T($C19)=T('Typy taboru'!$C$9),IF($J19&gt;0,IF($J19&gt;='Typy taboru'!$F$9,IF($J19&gt;'Typy taboru'!$G$9,IF($J19&gt;'Typy taboru'!$I$9,3,2),1),0)),0)</f>
        <v>0</v>
      </c>
      <c r="BW19" s="388">
        <f>IF(T($L19)=T('Typy taboru'!$C$9),IF($S19&gt;0,IF($S19&gt;='Typy taboru'!$F$9,IF($S19&gt;'Typy taboru'!$G$9,IF($S19&gt;'Typy taboru'!$I$9,3,2),1),0)),0)</f>
        <v>0</v>
      </c>
      <c r="BY19" s="377">
        <f>IF(T($C19)=T('Typy taboru'!$C$10),IF($J19&gt;0,IF($J19&gt;='Typy taboru'!$F$10,IF($J19&gt;'Typy taboru'!$G$10,IF($J19&gt;'Typy taboru'!$I$10,3,2),1),0)),0)</f>
        <v>0</v>
      </c>
      <c r="BZ19" s="388">
        <f>IF(T($L19)=T('Typy taboru'!$C$10),IF($S19&gt;0,IF($S19&gt;='Typy taboru'!$F$10,IF($S19&gt;'Typy taboru'!$G$10,IF($S19&gt;'Typy taboru'!$I$10,3,2),1),0)),0)</f>
        <v>0</v>
      </c>
      <c r="CB19" s="377">
        <f>IF(T($C19)=T('Typy taboru'!$C$11),IF($J19&gt;0,IF($J19&gt;='Typy taboru'!$F$11,IF($J19&gt;'Typy taboru'!$G$11,IF($J19&gt;'Typy taboru'!$I$11,3,2),1),0)),0)</f>
        <v>0</v>
      </c>
      <c r="CC19" s="388">
        <f>IF(T($L19)=T('Typy taboru'!$C$11),IF($S19&gt;0,IF($S19&gt;='Typy taboru'!$F$11,IF($S19&gt;'Typy taboru'!$G$11,IF($S19&gt;'Typy taboru'!$I$11,3,2),1),0)),0)</f>
        <v>0</v>
      </c>
      <c r="CE19" s="377">
        <f>IF(T($C19)=T('Typy taboru'!$C$12),IF($J19&gt;0,IF($J19&gt;='Typy taboru'!$F$12,IF($J19&gt;'Typy taboru'!$G$12,IF($J19&gt;'Typy taboru'!$I$12,3,2),1),0)),0)</f>
        <v>0</v>
      </c>
      <c r="CF19" s="388">
        <f>IF(T($L19)=T('Typy taboru'!$C$12),IF($S19&gt;0,IF($S19&gt;='Typy taboru'!$F$12,IF($S19&gt;'Typy taboru'!$G$12,IF($S19&gt;'Typy taboru'!$I$12,3,2),1),0)),0)</f>
        <v>0</v>
      </c>
      <c r="CH19" s="377" t="b">
        <f>IF(T($C19)=T('Typy taboru'!$C$13),IF($J19&gt;0,IF($J19&gt;='Typy taboru'!$F$13,IF($J19&gt;'Typy taboru'!$G$13,IF($J19&gt;'Typy taboru'!$I$13,3,2),1),0)),0)</f>
        <v>0</v>
      </c>
      <c r="CI19" s="388" t="b">
        <f>IF(T($L19)=T('Typy taboru'!$C$13),IF($S19&gt;0,IF($S19&gt;='Typy taboru'!$F$13,IF($S19&gt;'Typy taboru'!$G$13,IF($S19&gt;'Typy taboru'!$I$13,3,2),1),0)),0)</f>
        <v>0</v>
      </c>
      <c r="CK19" s="377" t="b">
        <f>IF(T($C19)=T('Typy taboru'!$C$14),IF($J19&gt;0,IF($J19&gt;='Typy taboru'!$F$14,IF($J19&gt;'Typy taboru'!$G$14,IF($J19&gt;'Typy taboru'!$I$14,3,2),1),0)),0)</f>
        <v>0</v>
      </c>
      <c r="CL19" s="388" t="b">
        <f>IF(T($L19)=T('Typy taboru'!$C$14),IF($S19&gt;0,IF($S19&gt;='Typy taboru'!$F$14,IF($S19&gt;'Typy taboru'!$G$14,IF($S19&gt;'Typy taboru'!$I$14,3,2),1),0)),0)</f>
        <v>0</v>
      </c>
      <c r="CN19" s="377" t="b">
        <f>IF(T($C19)=T('Typy taboru'!$C$15),IF($J19&gt;0,IF($J19&gt;='Typy taboru'!$F$15,IF($J19&gt;'Typy taboru'!$G$15,IF($J19&gt;'Typy taboru'!$I$15,3,2),1),0)),0)</f>
        <v>0</v>
      </c>
      <c r="CO19" s="388" t="b">
        <f>IF(T($L19)=T('Typy taboru'!$C$15),IF($S19&gt;0,IF($S19&gt;='Typy taboru'!$F$15,IF($S19&gt;'Typy taboru'!$G$15,IF($S19&gt;'Typy taboru'!$I$15,3,2),1),0)),0)</f>
        <v>0</v>
      </c>
    </row>
    <row r="20" spans="2:93" ht="24.95" customHeight="1" x14ac:dyDescent="0.2">
      <c r="B20" s="371"/>
      <c r="C20" s="393"/>
      <c r="D20" s="390"/>
      <c r="E20" s="399"/>
      <c r="F20" s="399"/>
      <c r="G20" s="372"/>
      <c r="H20" s="373" t="e">
        <f>G20/(N(E20)+N(F20))</f>
        <v>#DIV/0!</v>
      </c>
      <c r="I20" s="96"/>
      <c r="J20" s="372"/>
      <c r="K20" s="374"/>
      <c r="L20" s="396"/>
      <c r="M20" s="390"/>
      <c r="N20" s="399"/>
      <c r="O20" s="399"/>
      <c r="P20" s="372"/>
      <c r="Q20" s="373" t="e">
        <f>P20/(N(N20)+N(O20))</f>
        <v>#DIV/0!</v>
      </c>
      <c r="R20" s="96"/>
      <c r="S20" s="372"/>
      <c r="T20" s="375">
        <f>G20+P20</f>
        <v>0</v>
      </c>
      <c r="U20" s="376" t="e">
        <f>T20/(N(E20)+N(F20)+N(N20)+N(O20))</f>
        <v>#DIV/0!</v>
      </c>
      <c r="X20" s="377">
        <f t="shared" si="4"/>
        <v>0</v>
      </c>
      <c r="Y20" s="378">
        <f t="shared" si="4"/>
        <v>0</v>
      </c>
      <c r="Z20" s="378">
        <f t="shared" si="4"/>
        <v>0</v>
      </c>
      <c r="AA20" s="379">
        <f t="shared" si="4"/>
        <v>0</v>
      </c>
      <c r="AB20" s="379">
        <f t="shared" si="4"/>
        <v>0</v>
      </c>
      <c r="AC20" s="378">
        <f t="shared" si="4"/>
        <v>0</v>
      </c>
      <c r="AD20" s="378">
        <f t="shared" si="4"/>
        <v>0</v>
      </c>
      <c r="AE20" s="379">
        <f t="shared" si="4"/>
        <v>0</v>
      </c>
      <c r="AF20" s="379">
        <f t="shared" si="4"/>
        <v>0</v>
      </c>
      <c r="AG20" s="378">
        <f t="shared" si="4"/>
        <v>0</v>
      </c>
      <c r="AH20" s="378">
        <f t="shared" si="4"/>
        <v>0</v>
      </c>
      <c r="AI20" s="379">
        <f t="shared" si="4"/>
        <v>0</v>
      </c>
      <c r="AJ20" s="379">
        <f t="shared" si="4"/>
        <v>0</v>
      </c>
      <c r="AK20" s="380">
        <f t="shared" si="5"/>
        <v>0</v>
      </c>
      <c r="AM20" s="381">
        <f>Y20+Z20</f>
        <v>0</v>
      </c>
      <c r="AN20" s="382">
        <f>AA20+AB20</f>
        <v>0</v>
      </c>
      <c r="AO20" s="383">
        <f>AC20+AD20</f>
        <v>0</v>
      </c>
      <c r="AP20" s="382">
        <f>AE20+AF20</f>
        <v>0</v>
      </c>
      <c r="AQ20" s="383">
        <f>AG20+AH20</f>
        <v>0</v>
      </c>
      <c r="AR20" s="382">
        <f>AI20+AJ20</f>
        <v>0</v>
      </c>
      <c r="AS20" s="384">
        <f>AK20+X20</f>
        <v>0</v>
      </c>
      <c r="AV20" s="377">
        <f t="shared" si="13"/>
        <v>0</v>
      </c>
      <c r="AW20" s="378">
        <f t="shared" si="13"/>
        <v>0</v>
      </c>
      <c r="AX20" s="378">
        <f t="shared" si="13"/>
        <v>0</v>
      </c>
      <c r="AY20" s="379">
        <f t="shared" si="13"/>
        <v>0</v>
      </c>
      <c r="AZ20" s="379">
        <f t="shared" si="13"/>
        <v>0</v>
      </c>
      <c r="BA20" s="378">
        <f t="shared" si="13"/>
        <v>0</v>
      </c>
      <c r="BB20" s="378">
        <f t="shared" si="13"/>
        <v>0</v>
      </c>
      <c r="BC20" s="379">
        <f t="shared" si="13"/>
        <v>0</v>
      </c>
      <c r="BD20" s="379">
        <f t="shared" si="13"/>
        <v>0</v>
      </c>
      <c r="BE20" s="378">
        <f t="shared" si="13"/>
        <v>0</v>
      </c>
      <c r="BF20" s="378">
        <f t="shared" si="13"/>
        <v>0</v>
      </c>
      <c r="BG20" s="379">
        <f t="shared" si="13"/>
        <v>0</v>
      </c>
      <c r="BH20" s="379">
        <f t="shared" si="13"/>
        <v>0</v>
      </c>
      <c r="BI20" s="380">
        <f t="shared" si="14"/>
        <v>0</v>
      </c>
      <c r="BK20" s="381">
        <f>AW20+AX20</f>
        <v>0</v>
      </c>
      <c r="BL20" s="382">
        <f>AY20+AZ20</f>
        <v>0</v>
      </c>
      <c r="BM20" s="383">
        <f>BA20+BB20</f>
        <v>0</v>
      </c>
      <c r="BN20" s="382">
        <f>BC20+BD20</f>
        <v>0</v>
      </c>
      <c r="BO20" s="383">
        <f>BE20+BF20</f>
        <v>0</v>
      </c>
      <c r="BP20" s="382">
        <f>BG20+BH20</f>
        <v>0</v>
      </c>
      <c r="BQ20" s="384">
        <f>BI20+AV20</f>
        <v>0</v>
      </c>
      <c r="BS20" s="377">
        <f>IF(T($C20)=T('Typy taboru'!$C$8),IF($J20&gt;0,IF($J20&gt;='Typy taboru'!$F$8,IF($J20&gt;'Typy taboru'!$G$8,IF($J20&gt;'Typy taboru'!$I$8,3,2),1),0)),0)</f>
        <v>0</v>
      </c>
      <c r="BT20" s="388">
        <f>IF(T($L20)=T('Typy taboru'!$C$8),IF($S20&gt;0,IF($S20&gt;='Typy taboru'!$F$8,IF($S20&gt;'Typy taboru'!$G$8,IF($S20&gt;'Typy taboru'!$I$8,3,2),1),0)),0)</f>
        <v>0</v>
      </c>
      <c r="BV20" s="377">
        <f>IF(T($C20)=T('Typy taboru'!$C$9),IF($J20&gt;0,IF($J20&gt;='Typy taboru'!$F$9,IF($J20&gt;'Typy taboru'!$G$9,IF($J20&gt;'Typy taboru'!$I$9,3,2),1),0)),0)</f>
        <v>0</v>
      </c>
      <c r="BW20" s="388">
        <f>IF(T($L20)=T('Typy taboru'!$C$9),IF($S20&gt;0,IF($S20&gt;='Typy taboru'!$F$9,IF($S20&gt;'Typy taboru'!$G$9,IF($S20&gt;'Typy taboru'!$I$9,3,2),1),0)),0)</f>
        <v>0</v>
      </c>
      <c r="BY20" s="377">
        <f>IF(T($C20)=T('Typy taboru'!$C$10),IF($J20&gt;0,IF($J20&gt;='Typy taboru'!$F$10,IF($J20&gt;'Typy taboru'!$G$10,IF($J20&gt;'Typy taboru'!$I$10,3,2),1),0)),0)</f>
        <v>0</v>
      </c>
      <c r="BZ20" s="388">
        <f>IF(T($L20)=T('Typy taboru'!$C$10),IF($S20&gt;0,IF($S20&gt;='Typy taboru'!$F$10,IF($S20&gt;'Typy taboru'!$G$10,IF($S20&gt;'Typy taboru'!$I$10,3,2),1),0)),0)</f>
        <v>0</v>
      </c>
      <c r="CB20" s="377">
        <f>IF(T($C20)=T('Typy taboru'!$C$11),IF($J20&gt;0,IF($J20&gt;='Typy taboru'!$F$11,IF($J20&gt;'Typy taboru'!$G$11,IF($J20&gt;'Typy taboru'!$I$11,3,2),1),0)),0)</f>
        <v>0</v>
      </c>
      <c r="CC20" s="388">
        <f>IF(T($L20)=T('Typy taboru'!$C$11),IF($S20&gt;0,IF($S20&gt;='Typy taboru'!$F$11,IF($S20&gt;'Typy taboru'!$G$11,IF($S20&gt;'Typy taboru'!$I$11,3,2),1),0)),0)</f>
        <v>0</v>
      </c>
      <c r="CE20" s="377">
        <f>IF(T($C20)=T('Typy taboru'!$C$12),IF($J20&gt;0,IF($J20&gt;='Typy taboru'!$F$12,IF($J20&gt;'Typy taboru'!$G$12,IF($J20&gt;'Typy taboru'!$I$12,3,2),1),0)),0)</f>
        <v>0</v>
      </c>
      <c r="CF20" s="388">
        <f>IF(T($L20)=T('Typy taboru'!$C$12),IF($S20&gt;0,IF($S20&gt;='Typy taboru'!$F$12,IF($S20&gt;'Typy taboru'!$G$12,IF($S20&gt;'Typy taboru'!$I$12,3,2),1),0)),0)</f>
        <v>0</v>
      </c>
      <c r="CH20" s="377" t="b">
        <f>IF(T($C20)=T('Typy taboru'!$C$13),IF($J20&gt;0,IF($J20&gt;='Typy taboru'!$F$13,IF($J20&gt;'Typy taboru'!$G$13,IF($J20&gt;'Typy taboru'!$I$13,3,2),1),0)),0)</f>
        <v>0</v>
      </c>
      <c r="CI20" s="388" t="b">
        <f>IF(T($L20)=T('Typy taboru'!$C$13),IF($S20&gt;0,IF($S20&gt;='Typy taboru'!$F$13,IF($S20&gt;'Typy taboru'!$G$13,IF($S20&gt;'Typy taboru'!$I$13,3,2),1),0)),0)</f>
        <v>0</v>
      </c>
      <c r="CK20" s="377" t="b">
        <f>IF(T($C20)=T('Typy taboru'!$C$14),IF($J20&gt;0,IF($J20&gt;='Typy taboru'!$F$14,IF($J20&gt;'Typy taboru'!$G$14,IF($J20&gt;'Typy taboru'!$I$14,3,2),1),0)),0)</f>
        <v>0</v>
      </c>
      <c r="CL20" s="388" t="b">
        <f>IF(T($L20)=T('Typy taboru'!$C$14),IF($S20&gt;0,IF($S20&gt;='Typy taboru'!$F$14,IF($S20&gt;'Typy taboru'!$G$14,IF($S20&gt;'Typy taboru'!$I$14,3,2),1),0)),0)</f>
        <v>0</v>
      </c>
      <c r="CN20" s="377" t="b">
        <f>IF(T($C20)=T('Typy taboru'!$C$15),IF($J20&gt;0,IF($J20&gt;='Typy taboru'!$F$15,IF($J20&gt;'Typy taboru'!$G$15,IF($J20&gt;'Typy taboru'!$I$15,3,2),1),0)),0)</f>
        <v>0</v>
      </c>
      <c r="CO20" s="388" t="b">
        <f>IF(T($L20)=T('Typy taboru'!$C$15),IF($S20&gt;0,IF($S20&gt;='Typy taboru'!$F$15,IF($S20&gt;'Typy taboru'!$G$15,IF($S20&gt;'Typy taboru'!$I$15,3,2),1),0)),0)</f>
        <v>0</v>
      </c>
    </row>
    <row r="21" spans="2:93" ht="24.95" customHeight="1" x14ac:dyDescent="0.2">
      <c r="B21" s="371"/>
      <c r="C21" s="393"/>
      <c r="D21" s="390"/>
      <c r="E21" s="399"/>
      <c r="F21" s="399"/>
      <c r="G21" s="372"/>
      <c r="H21" s="373" t="e">
        <f>G21/(N(E21)+N(F21))</f>
        <v>#DIV/0!</v>
      </c>
      <c r="I21" s="96"/>
      <c r="J21" s="372"/>
      <c r="K21" s="374"/>
      <c r="L21" s="396"/>
      <c r="M21" s="390"/>
      <c r="N21" s="399"/>
      <c r="O21" s="399"/>
      <c r="P21" s="372"/>
      <c r="Q21" s="373" t="e">
        <f>P21/(N(N21)+N(O21))</f>
        <v>#DIV/0!</v>
      </c>
      <c r="R21" s="96"/>
      <c r="S21" s="372"/>
      <c r="T21" s="375">
        <f>G21+P21</f>
        <v>0</v>
      </c>
      <c r="U21" s="376" t="e">
        <f>T21/(N(E21)+N(F21)+N(N21)+N(O21))</f>
        <v>#DIV/0!</v>
      </c>
      <c r="X21" s="377">
        <f t="shared" si="4"/>
        <v>0</v>
      </c>
      <c r="Y21" s="378">
        <f t="shared" si="4"/>
        <v>0</v>
      </c>
      <c r="Z21" s="378">
        <f t="shared" si="4"/>
        <v>0</v>
      </c>
      <c r="AA21" s="379">
        <f t="shared" si="4"/>
        <v>0</v>
      </c>
      <c r="AB21" s="379">
        <f t="shared" si="4"/>
        <v>0</v>
      </c>
      <c r="AC21" s="378">
        <f t="shared" si="4"/>
        <v>0</v>
      </c>
      <c r="AD21" s="378">
        <f t="shared" si="4"/>
        <v>0</v>
      </c>
      <c r="AE21" s="379">
        <f t="shared" si="4"/>
        <v>0</v>
      </c>
      <c r="AF21" s="379">
        <f t="shared" si="4"/>
        <v>0</v>
      </c>
      <c r="AG21" s="378">
        <f t="shared" si="4"/>
        <v>0</v>
      </c>
      <c r="AH21" s="378">
        <f t="shared" si="4"/>
        <v>0</v>
      </c>
      <c r="AI21" s="379">
        <f t="shared" si="4"/>
        <v>0</v>
      </c>
      <c r="AJ21" s="379">
        <f t="shared" si="4"/>
        <v>0</v>
      </c>
      <c r="AK21" s="380">
        <f t="shared" si="5"/>
        <v>0</v>
      </c>
      <c r="AM21" s="381">
        <f>Y21+Z21</f>
        <v>0</v>
      </c>
      <c r="AN21" s="382">
        <f>AA21+AB21</f>
        <v>0</v>
      </c>
      <c r="AO21" s="383">
        <f>AC21+AD21</f>
        <v>0</v>
      </c>
      <c r="AP21" s="382">
        <f>AE21+AF21</f>
        <v>0</v>
      </c>
      <c r="AQ21" s="383">
        <f>AG21+AH21</f>
        <v>0</v>
      </c>
      <c r="AR21" s="382">
        <f>AI21+AJ21</f>
        <v>0</v>
      </c>
      <c r="AS21" s="384">
        <f>AK21+X21</f>
        <v>0</v>
      </c>
      <c r="AV21" s="377">
        <f t="shared" si="13"/>
        <v>0</v>
      </c>
      <c r="AW21" s="378">
        <f t="shared" si="13"/>
        <v>0</v>
      </c>
      <c r="AX21" s="378">
        <f t="shared" si="13"/>
        <v>0</v>
      </c>
      <c r="AY21" s="379">
        <f t="shared" si="13"/>
        <v>0</v>
      </c>
      <c r="AZ21" s="379">
        <f t="shared" si="13"/>
        <v>0</v>
      </c>
      <c r="BA21" s="378">
        <f t="shared" si="13"/>
        <v>0</v>
      </c>
      <c r="BB21" s="378">
        <f t="shared" si="13"/>
        <v>0</v>
      </c>
      <c r="BC21" s="379">
        <f t="shared" si="13"/>
        <v>0</v>
      </c>
      <c r="BD21" s="379">
        <f t="shared" si="13"/>
        <v>0</v>
      </c>
      <c r="BE21" s="378">
        <f t="shared" si="13"/>
        <v>0</v>
      </c>
      <c r="BF21" s="378">
        <f t="shared" si="13"/>
        <v>0</v>
      </c>
      <c r="BG21" s="379">
        <f t="shared" si="13"/>
        <v>0</v>
      </c>
      <c r="BH21" s="379">
        <f t="shared" si="13"/>
        <v>0</v>
      </c>
      <c r="BI21" s="380">
        <f t="shared" si="14"/>
        <v>0</v>
      </c>
      <c r="BK21" s="381">
        <f>AW21+AX21</f>
        <v>0</v>
      </c>
      <c r="BL21" s="382">
        <f>AY21+AZ21</f>
        <v>0</v>
      </c>
      <c r="BM21" s="383">
        <f>BA21+BB21</f>
        <v>0</v>
      </c>
      <c r="BN21" s="382">
        <f>BC21+BD21</f>
        <v>0</v>
      </c>
      <c r="BO21" s="383">
        <f>BE21+BF21</f>
        <v>0</v>
      </c>
      <c r="BP21" s="382">
        <f>BG21+BH21</f>
        <v>0</v>
      </c>
      <c r="BQ21" s="384">
        <f>BI21+AV21</f>
        <v>0</v>
      </c>
      <c r="BS21" s="377">
        <f>IF(T($C21)=T('Typy taboru'!$C$8),IF($J21&gt;0,IF($J21&gt;='Typy taboru'!$F$8,IF($J21&gt;'Typy taboru'!$G$8,IF($J21&gt;'Typy taboru'!$I$8,3,2),1),0)),0)</f>
        <v>0</v>
      </c>
      <c r="BT21" s="388">
        <f>IF(T($L21)=T('Typy taboru'!$C$8),IF($S21&gt;0,IF($S21&gt;='Typy taboru'!$F$8,IF($S21&gt;'Typy taboru'!$G$8,IF($S21&gt;'Typy taboru'!$I$8,3,2),1),0)),0)</f>
        <v>0</v>
      </c>
      <c r="BV21" s="377">
        <f>IF(T($C21)=T('Typy taboru'!$C$9),IF($J21&gt;0,IF($J21&gt;='Typy taboru'!$F$9,IF($J21&gt;'Typy taboru'!$G$9,IF($J21&gt;'Typy taboru'!$I$9,3,2),1),0)),0)</f>
        <v>0</v>
      </c>
      <c r="BW21" s="388">
        <f>IF(T($L21)=T('Typy taboru'!$C$9),IF($S21&gt;0,IF($S21&gt;='Typy taboru'!$F$9,IF($S21&gt;'Typy taboru'!$G$9,IF($S21&gt;'Typy taboru'!$I$9,3,2),1),0)),0)</f>
        <v>0</v>
      </c>
      <c r="BY21" s="377">
        <f>IF(T($C21)=T('Typy taboru'!$C$10),IF($J21&gt;0,IF($J21&gt;='Typy taboru'!$F$10,IF($J21&gt;'Typy taboru'!$G$10,IF($J21&gt;'Typy taboru'!$I$10,3,2),1),0)),0)</f>
        <v>0</v>
      </c>
      <c r="BZ21" s="388">
        <f>IF(T($L21)=T('Typy taboru'!$C$10),IF($S21&gt;0,IF($S21&gt;='Typy taboru'!$F$10,IF($S21&gt;'Typy taboru'!$G$10,IF($S21&gt;'Typy taboru'!$I$10,3,2),1),0)),0)</f>
        <v>0</v>
      </c>
      <c r="CB21" s="377">
        <f>IF(T($C21)=T('Typy taboru'!$C$11),IF($J21&gt;0,IF($J21&gt;='Typy taboru'!$F$11,IF($J21&gt;'Typy taboru'!$G$11,IF($J21&gt;'Typy taboru'!$I$11,3,2),1),0)),0)</f>
        <v>0</v>
      </c>
      <c r="CC21" s="388">
        <f>IF(T($L21)=T('Typy taboru'!$C$11),IF($S21&gt;0,IF($S21&gt;='Typy taboru'!$F$11,IF($S21&gt;'Typy taboru'!$G$11,IF($S21&gt;'Typy taboru'!$I$11,3,2),1),0)),0)</f>
        <v>0</v>
      </c>
      <c r="CE21" s="377">
        <f>IF(T($C21)=T('Typy taboru'!$C$12),IF($J21&gt;0,IF($J21&gt;='Typy taboru'!$F$12,IF($J21&gt;'Typy taboru'!$G$12,IF($J21&gt;'Typy taboru'!$I$12,3,2),1),0)),0)</f>
        <v>0</v>
      </c>
      <c r="CF21" s="388">
        <f>IF(T($L21)=T('Typy taboru'!$C$12),IF($S21&gt;0,IF($S21&gt;='Typy taboru'!$F$12,IF($S21&gt;'Typy taboru'!$G$12,IF($S21&gt;'Typy taboru'!$I$12,3,2),1),0)),0)</f>
        <v>0</v>
      </c>
      <c r="CH21" s="377" t="b">
        <f>IF(T($C21)=T('Typy taboru'!$C$13),IF($J21&gt;0,IF($J21&gt;='Typy taboru'!$F$13,IF($J21&gt;'Typy taboru'!$G$13,IF($J21&gt;'Typy taboru'!$I$13,3,2),1),0)),0)</f>
        <v>0</v>
      </c>
      <c r="CI21" s="388" t="b">
        <f>IF(T($L21)=T('Typy taboru'!$C$13),IF($S21&gt;0,IF($S21&gt;='Typy taboru'!$F$13,IF($S21&gt;'Typy taboru'!$G$13,IF($S21&gt;'Typy taboru'!$I$13,3,2),1),0)),0)</f>
        <v>0</v>
      </c>
      <c r="CK21" s="377" t="b">
        <f>IF(T($C21)=T('Typy taboru'!$C$14),IF($J21&gt;0,IF($J21&gt;='Typy taboru'!$F$14,IF($J21&gt;'Typy taboru'!$G$14,IF($J21&gt;'Typy taboru'!$I$14,3,2),1),0)),0)</f>
        <v>0</v>
      </c>
      <c r="CL21" s="388" t="b">
        <f>IF(T($L21)=T('Typy taboru'!$C$14),IF($S21&gt;0,IF($S21&gt;='Typy taboru'!$F$14,IF($S21&gt;'Typy taboru'!$G$14,IF($S21&gt;'Typy taboru'!$I$14,3,2),1),0)),0)</f>
        <v>0</v>
      </c>
      <c r="CN21" s="377" t="b">
        <f>IF(T($C21)=T('Typy taboru'!$C$15),IF($J21&gt;0,IF($J21&gt;='Typy taboru'!$F$15,IF($J21&gt;'Typy taboru'!$G$15,IF($J21&gt;'Typy taboru'!$I$15,3,2),1),0)),0)</f>
        <v>0</v>
      </c>
      <c r="CO21" s="388" t="b">
        <f>IF(T($L21)=T('Typy taboru'!$C$15),IF($S21&gt;0,IF($S21&gt;='Typy taboru'!$F$15,IF($S21&gt;'Typy taboru'!$G$15,IF($S21&gt;'Typy taboru'!$I$15,3,2),1),0)),0)</f>
        <v>0</v>
      </c>
    </row>
    <row r="22" spans="2:93" ht="24.95" customHeight="1" x14ac:dyDescent="0.2">
      <c r="B22" s="371"/>
      <c r="C22" s="393"/>
      <c r="D22" s="390"/>
      <c r="E22" s="399"/>
      <c r="F22" s="399"/>
      <c r="G22" s="372"/>
      <c r="H22" s="373" t="e">
        <f t="shared" si="0"/>
        <v>#DIV/0!</v>
      </c>
      <c r="I22" s="96"/>
      <c r="J22" s="372"/>
      <c r="K22" s="374"/>
      <c r="L22" s="396"/>
      <c r="M22" s="390"/>
      <c r="N22" s="399"/>
      <c r="O22" s="399"/>
      <c r="P22" s="372"/>
      <c r="Q22" s="373" t="e">
        <f t="shared" si="1"/>
        <v>#DIV/0!</v>
      </c>
      <c r="R22" s="96"/>
      <c r="S22" s="372"/>
      <c r="T22" s="375">
        <f t="shared" si="2"/>
        <v>0</v>
      </c>
      <c r="U22" s="376" t="e">
        <f t="shared" si="3"/>
        <v>#DIV/0!</v>
      </c>
      <c r="X22" s="377">
        <f t="shared" si="4"/>
        <v>0</v>
      </c>
      <c r="Y22" s="378">
        <f t="shared" si="4"/>
        <v>0</v>
      </c>
      <c r="Z22" s="378">
        <f t="shared" si="4"/>
        <v>0</v>
      </c>
      <c r="AA22" s="379">
        <f t="shared" si="4"/>
        <v>0</v>
      </c>
      <c r="AB22" s="379">
        <f t="shared" si="4"/>
        <v>0</v>
      </c>
      <c r="AC22" s="378">
        <f t="shared" si="4"/>
        <v>0</v>
      </c>
      <c r="AD22" s="378">
        <f t="shared" si="4"/>
        <v>0</v>
      </c>
      <c r="AE22" s="379">
        <f t="shared" si="4"/>
        <v>0</v>
      </c>
      <c r="AF22" s="379">
        <f t="shared" si="4"/>
        <v>0</v>
      </c>
      <c r="AG22" s="378">
        <f t="shared" si="4"/>
        <v>0</v>
      </c>
      <c r="AH22" s="378">
        <f t="shared" si="4"/>
        <v>0</v>
      </c>
      <c r="AI22" s="379">
        <f t="shared" si="4"/>
        <v>0</v>
      </c>
      <c r="AJ22" s="379">
        <f t="shared" si="4"/>
        <v>0</v>
      </c>
      <c r="AK22" s="380">
        <f t="shared" si="5"/>
        <v>0</v>
      </c>
      <c r="AM22" s="381">
        <f t="shared" si="6"/>
        <v>0</v>
      </c>
      <c r="AN22" s="382">
        <f t="shared" si="7"/>
        <v>0</v>
      </c>
      <c r="AO22" s="383">
        <f t="shared" si="8"/>
        <v>0</v>
      </c>
      <c r="AP22" s="382">
        <f t="shared" si="9"/>
        <v>0</v>
      </c>
      <c r="AQ22" s="383">
        <f t="shared" si="10"/>
        <v>0</v>
      </c>
      <c r="AR22" s="382">
        <f t="shared" si="11"/>
        <v>0</v>
      </c>
      <c r="AS22" s="384">
        <f t="shared" si="12"/>
        <v>0</v>
      </c>
      <c r="AV22" s="377">
        <f t="shared" si="13"/>
        <v>0</v>
      </c>
      <c r="AW22" s="378">
        <f t="shared" si="13"/>
        <v>0</v>
      </c>
      <c r="AX22" s="378">
        <f t="shared" si="13"/>
        <v>0</v>
      </c>
      <c r="AY22" s="379">
        <f t="shared" si="13"/>
        <v>0</v>
      </c>
      <c r="AZ22" s="379">
        <f t="shared" si="13"/>
        <v>0</v>
      </c>
      <c r="BA22" s="378">
        <f t="shared" si="13"/>
        <v>0</v>
      </c>
      <c r="BB22" s="378">
        <f t="shared" si="13"/>
        <v>0</v>
      </c>
      <c r="BC22" s="379">
        <f t="shared" si="13"/>
        <v>0</v>
      </c>
      <c r="BD22" s="379">
        <f t="shared" si="13"/>
        <v>0</v>
      </c>
      <c r="BE22" s="378">
        <f t="shared" si="13"/>
        <v>0</v>
      </c>
      <c r="BF22" s="378">
        <f t="shared" si="13"/>
        <v>0</v>
      </c>
      <c r="BG22" s="379">
        <f t="shared" si="13"/>
        <v>0</v>
      </c>
      <c r="BH22" s="379">
        <f t="shared" si="13"/>
        <v>0</v>
      </c>
      <c r="BI22" s="380">
        <f t="shared" si="14"/>
        <v>0</v>
      </c>
      <c r="BK22" s="381">
        <f t="shared" si="15"/>
        <v>0</v>
      </c>
      <c r="BL22" s="382">
        <f t="shared" si="16"/>
        <v>0</v>
      </c>
      <c r="BM22" s="383">
        <f t="shared" si="17"/>
        <v>0</v>
      </c>
      <c r="BN22" s="382">
        <f t="shared" si="18"/>
        <v>0</v>
      </c>
      <c r="BO22" s="383">
        <f t="shared" si="19"/>
        <v>0</v>
      </c>
      <c r="BP22" s="382">
        <f t="shared" si="20"/>
        <v>0</v>
      </c>
      <c r="BQ22" s="384">
        <f t="shared" si="21"/>
        <v>0</v>
      </c>
      <c r="BS22" s="377">
        <f>IF(T($C22)=T('Typy taboru'!$C$8),IF($J22&gt;0,IF($J22&gt;='Typy taboru'!$F$8,IF($J22&gt;'Typy taboru'!$G$8,IF($J22&gt;'Typy taboru'!$I$8,3,2),1),0)),0)</f>
        <v>0</v>
      </c>
      <c r="BT22" s="388">
        <f>IF(T($L22)=T('Typy taboru'!$C$8),IF($S22&gt;0,IF($S22&gt;='Typy taboru'!$F$8,IF($S22&gt;'Typy taboru'!$G$8,IF($S22&gt;'Typy taboru'!$I$8,3,2),1),0)),0)</f>
        <v>0</v>
      </c>
      <c r="BV22" s="377">
        <f>IF(T($C22)=T('Typy taboru'!$C$9),IF($J22&gt;0,IF($J22&gt;='Typy taboru'!$F$9,IF($J22&gt;'Typy taboru'!$G$9,IF($J22&gt;'Typy taboru'!$I$9,3,2),1),0)),0)</f>
        <v>0</v>
      </c>
      <c r="BW22" s="388">
        <f>IF(T($L22)=T('Typy taboru'!$C$9),IF($S22&gt;0,IF($S22&gt;='Typy taboru'!$F$9,IF($S22&gt;'Typy taboru'!$G$9,IF($S22&gt;'Typy taboru'!$I$9,3,2),1),0)),0)</f>
        <v>0</v>
      </c>
      <c r="BY22" s="377">
        <f>IF(T($C22)=T('Typy taboru'!$C$10),IF($J22&gt;0,IF($J22&gt;='Typy taboru'!$F$10,IF($J22&gt;'Typy taboru'!$G$10,IF($J22&gt;'Typy taboru'!$I$10,3,2),1),0)),0)</f>
        <v>0</v>
      </c>
      <c r="BZ22" s="388">
        <f>IF(T($L22)=T('Typy taboru'!$C$10),IF($S22&gt;0,IF($S22&gt;='Typy taboru'!$F$10,IF($S22&gt;'Typy taboru'!$G$10,IF($S22&gt;'Typy taboru'!$I$10,3,2),1),0)),0)</f>
        <v>0</v>
      </c>
      <c r="CB22" s="377">
        <f>IF(T($C22)=T('Typy taboru'!$C$11),IF($J22&gt;0,IF($J22&gt;='Typy taboru'!$F$11,IF($J22&gt;'Typy taboru'!$G$11,IF($J22&gt;'Typy taboru'!$I$11,3,2),1),0)),0)</f>
        <v>0</v>
      </c>
      <c r="CC22" s="388">
        <f>IF(T($L22)=T('Typy taboru'!$C$11),IF($S22&gt;0,IF($S22&gt;='Typy taboru'!$F$11,IF($S22&gt;'Typy taboru'!$G$11,IF($S22&gt;'Typy taboru'!$I$11,3,2),1),0)),0)</f>
        <v>0</v>
      </c>
      <c r="CE22" s="377">
        <f>IF(T($C22)=T('Typy taboru'!$C$12),IF($J22&gt;0,IF($J22&gt;='Typy taboru'!$F$12,IF($J22&gt;'Typy taboru'!$G$12,IF($J22&gt;'Typy taboru'!$I$12,3,2),1),0)),0)</f>
        <v>0</v>
      </c>
      <c r="CF22" s="388">
        <f>IF(T($L22)=T('Typy taboru'!$C$12),IF($S22&gt;0,IF($S22&gt;='Typy taboru'!$F$12,IF($S22&gt;'Typy taboru'!$G$12,IF($S22&gt;'Typy taboru'!$I$12,3,2),1),0)),0)</f>
        <v>0</v>
      </c>
      <c r="CH22" s="377" t="b">
        <f>IF(T($C22)=T('Typy taboru'!$C$13),IF($J22&gt;0,IF($J22&gt;='Typy taboru'!$F$13,IF($J22&gt;'Typy taboru'!$G$13,IF($J22&gt;'Typy taboru'!$I$13,3,2),1),0)),0)</f>
        <v>0</v>
      </c>
      <c r="CI22" s="388" t="b">
        <f>IF(T($L22)=T('Typy taboru'!$C$13),IF($S22&gt;0,IF($S22&gt;='Typy taboru'!$F$13,IF($S22&gt;'Typy taboru'!$G$13,IF($S22&gt;'Typy taboru'!$I$13,3,2),1),0)),0)</f>
        <v>0</v>
      </c>
      <c r="CK22" s="377" t="b">
        <f>IF(T($C22)=T('Typy taboru'!$C$14),IF($J22&gt;0,IF($J22&gt;='Typy taboru'!$F$14,IF($J22&gt;'Typy taboru'!$G$14,IF($J22&gt;'Typy taboru'!$I$14,3,2),1),0)),0)</f>
        <v>0</v>
      </c>
      <c r="CL22" s="388" t="b">
        <f>IF(T($L22)=T('Typy taboru'!$C$14),IF($S22&gt;0,IF($S22&gt;='Typy taboru'!$F$14,IF($S22&gt;'Typy taboru'!$G$14,IF($S22&gt;'Typy taboru'!$I$14,3,2),1),0)),0)</f>
        <v>0</v>
      </c>
      <c r="CN22" s="377" t="b">
        <f>IF(T($C22)=T('Typy taboru'!$C$15),IF($J22&gt;0,IF($J22&gt;='Typy taboru'!$F$15,IF($J22&gt;'Typy taboru'!$G$15,IF($J22&gt;'Typy taboru'!$I$15,3,2),1),0)),0)</f>
        <v>0</v>
      </c>
      <c r="CO22" s="388" t="b">
        <f>IF(T($L22)=T('Typy taboru'!$C$15),IF($S22&gt;0,IF($S22&gt;='Typy taboru'!$F$15,IF($S22&gt;'Typy taboru'!$G$15,IF($S22&gt;'Typy taboru'!$I$15,3,2),1),0)),0)</f>
        <v>0</v>
      </c>
    </row>
    <row r="23" spans="2:93" ht="24.95" customHeight="1" x14ac:dyDescent="0.2">
      <c r="B23" s="371"/>
      <c r="C23" s="393"/>
      <c r="D23" s="390"/>
      <c r="E23" s="399"/>
      <c r="F23" s="399"/>
      <c r="G23" s="372"/>
      <c r="H23" s="373" t="e">
        <f t="shared" si="0"/>
        <v>#DIV/0!</v>
      </c>
      <c r="I23" s="96"/>
      <c r="J23" s="372"/>
      <c r="K23" s="374"/>
      <c r="L23" s="396"/>
      <c r="M23" s="390"/>
      <c r="N23" s="399"/>
      <c r="O23" s="399"/>
      <c r="P23" s="372"/>
      <c r="Q23" s="373" t="e">
        <f t="shared" si="1"/>
        <v>#DIV/0!</v>
      </c>
      <c r="R23" s="96"/>
      <c r="S23" s="372"/>
      <c r="T23" s="375">
        <f t="shared" si="2"/>
        <v>0</v>
      </c>
      <c r="U23" s="376" t="e">
        <f t="shared" si="3"/>
        <v>#DIV/0!</v>
      </c>
      <c r="X23" s="377">
        <f t="shared" si="4"/>
        <v>0</v>
      </c>
      <c r="Y23" s="378">
        <f t="shared" si="4"/>
        <v>0</v>
      </c>
      <c r="Z23" s="378">
        <f t="shared" si="4"/>
        <v>0</v>
      </c>
      <c r="AA23" s="379">
        <f t="shared" si="4"/>
        <v>0</v>
      </c>
      <c r="AB23" s="379">
        <f t="shared" si="4"/>
        <v>0</v>
      </c>
      <c r="AC23" s="378">
        <f t="shared" si="4"/>
        <v>0</v>
      </c>
      <c r="AD23" s="378">
        <f t="shared" si="4"/>
        <v>0</v>
      </c>
      <c r="AE23" s="379">
        <f t="shared" si="4"/>
        <v>0</v>
      </c>
      <c r="AF23" s="379">
        <f t="shared" si="4"/>
        <v>0</v>
      </c>
      <c r="AG23" s="378">
        <f t="shared" si="4"/>
        <v>0</v>
      </c>
      <c r="AH23" s="378">
        <f t="shared" si="4"/>
        <v>0</v>
      </c>
      <c r="AI23" s="379">
        <f t="shared" si="4"/>
        <v>0</v>
      </c>
      <c r="AJ23" s="379">
        <f t="shared" si="4"/>
        <v>0</v>
      </c>
      <c r="AK23" s="380">
        <f t="shared" si="5"/>
        <v>0</v>
      </c>
      <c r="AM23" s="381">
        <f t="shared" si="6"/>
        <v>0</v>
      </c>
      <c r="AN23" s="382">
        <f t="shared" si="7"/>
        <v>0</v>
      </c>
      <c r="AO23" s="383">
        <f t="shared" si="8"/>
        <v>0</v>
      </c>
      <c r="AP23" s="382">
        <f t="shared" si="9"/>
        <v>0</v>
      </c>
      <c r="AQ23" s="383">
        <f t="shared" si="10"/>
        <v>0</v>
      </c>
      <c r="AR23" s="382">
        <f t="shared" si="11"/>
        <v>0</v>
      </c>
      <c r="AS23" s="384">
        <f t="shared" si="12"/>
        <v>0</v>
      </c>
      <c r="AV23" s="377">
        <f t="shared" si="13"/>
        <v>0</v>
      </c>
      <c r="AW23" s="378">
        <f t="shared" si="13"/>
        <v>0</v>
      </c>
      <c r="AX23" s="378">
        <f t="shared" si="13"/>
        <v>0</v>
      </c>
      <c r="AY23" s="379">
        <f t="shared" si="13"/>
        <v>0</v>
      </c>
      <c r="AZ23" s="379">
        <f t="shared" si="13"/>
        <v>0</v>
      </c>
      <c r="BA23" s="378">
        <f t="shared" si="13"/>
        <v>0</v>
      </c>
      <c r="BB23" s="378">
        <f t="shared" si="13"/>
        <v>0</v>
      </c>
      <c r="BC23" s="379">
        <f t="shared" si="13"/>
        <v>0</v>
      </c>
      <c r="BD23" s="379">
        <f t="shared" si="13"/>
        <v>0</v>
      </c>
      <c r="BE23" s="378">
        <f t="shared" si="13"/>
        <v>0</v>
      </c>
      <c r="BF23" s="378">
        <f t="shared" si="13"/>
        <v>0</v>
      </c>
      <c r="BG23" s="379">
        <f t="shared" si="13"/>
        <v>0</v>
      </c>
      <c r="BH23" s="379">
        <f t="shared" si="13"/>
        <v>0</v>
      </c>
      <c r="BI23" s="380">
        <f t="shared" si="14"/>
        <v>0</v>
      </c>
      <c r="BK23" s="381">
        <f t="shared" si="15"/>
        <v>0</v>
      </c>
      <c r="BL23" s="382">
        <f t="shared" si="16"/>
        <v>0</v>
      </c>
      <c r="BM23" s="383">
        <f t="shared" si="17"/>
        <v>0</v>
      </c>
      <c r="BN23" s="382">
        <f t="shared" si="18"/>
        <v>0</v>
      </c>
      <c r="BO23" s="383">
        <f t="shared" si="19"/>
        <v>0</v>
      </c>
      <c r="BP23" s="382">
        <f t="shared" si="20"/>
        <v>0</v>
      </c>
      <c r="BQ23" s="384">
        <f t="shared" si="21"/>
        <v>0</v>
      </c>
      <c r="BS23" s="377">
        <f>IF(T($C23)=T('Typy taboru'!$C$8),IF($J23&gt;0,IF($J23&gt;='Typy taboru'!$F$8,IF($J23&gt;'Typy taboru'!$G$8,IF($J23&gt;'Typy taboru'!$I$8,3,2),1),0)),0)</f>
        <v>0</v>
      </c>
      <c r="BT23" s="388">
        <f>IF(T($L23)=T('Typy taboru'!$C$8),IF($S23&gt;0,IF($S23&gt;='Typy taboru'!$F$8,IF($S23&gt;'Typy taboru'!$G$8,IF($S23&gt;'Typy taboru'!$I$8,3,2),1),0)),0)</f>
        <v>0</v>
      </c>
      <c r="BV23" s="377">
        <f>IF(T($C23)=T('Typy taboru'!$C$9),IF($J23&gt;0,IF($J23&gt;='Typy taboru'!$F$9,IF($J23&gt;'Typy taboru'!$G$9,IF($J23&gt;'Typy taboru'!$I$9,3,2),1),0)),0)</f>
        <v>0</v>
      </c>
      <c r="BW23" s="388">
        <f>IF(T($L23)=T('Typy taboru'!$C$9),IF($S23&gt;0,IF($S23&gt;='Typy taboru'!$F$9,IF($S23&gt;'Typy taboru'!$G$9,IF($S23&gt;'Typy taboru'!$I$9,3,2),1),0)),0)</f>
        <v>0</v>
      </c>
      <c r="BY23" s="377">
        <f>IF(T($C23)=T('Typy taboru'!$C$10),IF($J23&gt;0,IF($J23&gt;='Typy taboru'!$F$10,IF($J23&gt;'Typy taboru'!$G$10,IF($J23&gt;'Typy taboru'!$I$10,3,2),1),0)),0)</f>
        <v>0</v>
      </c>
      <c r="BZ23" s="388">
        <f>IF(T($L23)=T('Typy taboru'!$C$10),IF($S23&gt;0,IF($S23&gt;='Typy taboru'!$F$10,IF($S23&gt;'Typy taboru'!$G$10,IF($S23&gt;'Typy taboru'!$I$10,3,2),1),0)),0)</f>
        <v>0</v>
      </c>
      <c r="CB23" s="377">
        <f>IF(T($C23)=T('Typy taboru'!$C$11),IF($J23&gt;0,IF($J23&gt;='Typy taboru'!$F$11,IF($J23&gt;'Typy taboru'!$G$11,IF($J23&gt;'Typy taboru'!$I$11,3,2),1),0)),0)</f>
        <v>0</v>
      </c>
      <c r="CC23" s="388">
        <f>IF(T($L23)=T('Typy taboru'!$C$11),IF($S23&gt;0,IF($S23&gt;='Typy taboru'!$F$11,IF($S23&gt;'Typy taboru'!$G$11,IF($S23&gt;'Typy taboru'!$I$11,3,2),1),0)),0)</f>
        <v>0</v>
      </c>
      <c r="CE23" s="377">
        <f>IF(T($C23)=T('Typy taboru'!$C$12),IF($J23&gt;0,IF($J23&gt;='Typy taboru'!$F$12,IF($J23&gt;'Typy taboru'!$G$12,IF($J23&gt;'Typy taboru'!$I$12,3,2),1),0)),0)</f>
        <v>0</v>
      </c>
      <c r="CF23" s="388">
        <f>IF(T($L23)=T('Typy taboru'!$C$12),IF($S23&gt;0,IF($S23&gt;='Typy taboru'!$F$12,IF($S23&gt;'Typy taboru'!$G$12,IF($S23&gt;'Typy taboru'!$I$12,3,2),1),0)),0)</f>
        <v>0</v>
      </c>
      <c r="CH23" s="377" t="b">
        <f>IF(T($C23)=T('Typy taboru'!$C$13),IF($J23&gt;0,IF($J23&gt;='Typy taboru'!$F$13,IF($J23&gt;'Typy taboru'!$G$13,IF($J23&gt;'Typy taboru'!$I$13,3,2),1),0)),0)</f>
        <v>0</v>
      </c>
      <c r="CI23" s="388" t="b">
        <f>IF(T($L23)=T('Typy taboru'!$C$13),IF($S23&gt;0,IF($S23&gt;='Typy taboru'!$F$13,IF($S23&gt;'Typy taboru'!$G$13,IF($S23&gt;'Typy taboru'!$I$13,3,2),1),0)),0)</f>
        <v>0</v>
      </c>
      <c r="CK23" s="377" t="b">
        <f>IF(T($C23)=T('Typy taboru'!$C$14),IF($J23&gt;0,IF($J23&gt;='Typy taboru'!$F$14,IF($J23&gt;'Typy taboru'!$G$14,IF($J23&gt;'Typy taboru'!$I$14,3,2),1),0)),0)</f>
        <v>0</v>
      </c>
      <c r="CL23" s="388" t="b">
        <f>IF(T($L23)=T('Typy taboru'!$C$14),IF($S23&gt;0,IF($S23&gt;='Typy taboru'!$F$14,IF($S23&gt;'Typy taboru'!$G$14,IF($S23&gt;'Typy taboru'!$I$14,3,2),1),0)),0)</f>
        <v>0</v>
      </c>
      <c r="CN23" s="377" t="b">
        <f>IF(T($C23)=T('Typy taboru'!$C$15),IF($J23&gt;0,IF($J23&gt;='Typy taboru'!$F$15,IF($J23&gt;'Typy taboru'!$G$15,IF($J23&gt;'Typy taboru'!$I$15,3,2),1),0)),0)</f>
        <v>0</v>
      </c>
      <c r="CO23" s="388" t="b">
        <f>IF(T($L23)=T('Typy taboru'!$C$15),IF($S23&gt;0,IF($S23&gt;='Typy taboru'!$F$15,IF($S23&gt;'Typy taboru'!$G$15,IF($S23&gt;'Typy taboru'!$I$15,3,2),1),0)),0)</f>
        <v>0</v>
      </c>
    </row>
    <row r="24" spans="2:93" ht="24.95" customHeight="1" x14ac:dyDescent="0.2">
      <c r="B24" s="371"/>
      <c r="C24" s="393"/>
      <c r="D24" s="390"/>
      <c r="E24" s="399"/>
      <c r="F24" s="399"/>
      <c r="G24" s="372"/>
      <c r="H24" s="373" t="e">
        <f t="shared" si="0"/>
        <v>#DIV/0!</v>
      </c>
      <c r="I24" s="96"/>
      <c r="J24" s="372"/>
      <c r="K24" s="374"/>
      <c r="L24" s="396"/>
      <c r="M24" s="390"/>
      <c r="N24" s="399"/>
      <c r="O24" s="399"/>
      <c r="P24" s="372"/>
      <c r="Q24" s="373" t="e">
        <f t="shared" si="1"/>
        <v>#DIV/0!</v>
      </c>
      <c r="R24" s="96"/>
      <c r="S24" s="372"/>
      <c r="T24" s="375">
        <f t="shared" si="2"/>
        <v>0</v>
      </c>
      <c r="U24" s="376" t="e">
        <f t="shared" si="3"/>
        <v>#DIV/0!</v>
      </c>
      <c r="X24" s="377">
        <f t="shared" si="4"/>
        <v>0</v>
      </c>
      <c r="Y24" s="378">
        <f t="shared" si="4"/>
        <v>0</v>
      </c>
      <c r="Z24" s="378">
        <f t="shared" si="4"/>
        <v>0</v>
      </c>
      <c r="AA24" s="379">
        <f t="shared" si="4"/>
        <v>0</v>
      </c>
      <c r="AB24" s="379">
        <f t="shared" si="4"/>
        <v>0</v>
      </c>
      <c r="AC24" s="378">
        <f t="shared" si="4"/>
        <v>0</v>
      </c>
      <c r="AD24" s="378">
        <f t="shared" si="4"/>
        <v>0</v>
      </c>
      <c r="AE24" s="379">
        <f t="shared" si="4"/>
        <v>0</v>
      </c>
      <c r="AF24" s="379">
        <f t="shared" si="4"/>
        <v>0</v>
      </c>
      <c r="AG24" s="378">
        <f t="shared" si="4"/>
        <v>0</v>
      </c>
      <c r="AH24" s="378">
        <f t="shared" si="4"/>
        <v>0</v>
      </c>
      <c r="AI24" s="379">
        <f t="shared" si="4"/>
        <v>0</v>
      </c>
      <c r="AJ24" s="379">
        <f t="shared" si="4"/>
        <v>0</v>
      </c>
      <c r="AK24" s="380">
        <f t="shared" si="5"/>
        <v>0</v>
      </c>
      <c r="AM24" s="381">
        <f t="shared" si="6"/>
        <v>0</v>
      </c>
      <c r="AN24" s="382">
        <f t="shared" si="7"/>
        <v>0</v>
      </c>
      <c r="AO24" s="383">
        <f t="shared" si="8"/>
        <v>0</v>
      </c>
      <c r="AP24" s="382">
        <f t="shared" si="9"/>
        <v>0</v>
      </c>
      <c r="AQ24" s="383">
        <f t="shared" si="10"/>
        <v>0</v>
      </c>
      <c r="AR24" s="382">
        <f t="shared" si="11"/>
        <v>0</v>
      </c>
      <c r="AS24" s="384">
        <f t="shared" si="12"/>
        <v>0</v>
      </c>
      <c r="AV24" s="377">
        <f t="shared" si="13"/>
        <v>0</v>
      </c>
      <c r="AW24" s="378">
        <f t="shared" si="13"/>
        <v>0</v>
      </c>
      <c r="AX24" s="378">
        <f t="shared" si="13"/>
        <v>0</v>
      </c>
      <c r="AY24" s="379">
        <f t="shared" si="13"/>
        <v>0</v>
      </c>
      <c r="AZ24" s="379">
        <f t="shared" si="13"/>
        <v>0</v>
      </c>
      <c r="BA24" s="378">
        <f t="shared" si="13"/>
        <v>0</v>
      </c>
      <c r="BB24" s="378">
        <f t="shared" si="13"/>
        <v>0</v>
      </c>
      <c r="BC24" s="379">
        <f t="shared" si="13"/>
        <v>0</v>
      </c>
      <c r="BD24" s="379">
        <f t="shared" si="13"/>
        <v>0</v>
      </c>
      <c r="BE24" s="378">
        <f t="shared" si="13"/>
        <v>0</v>
      </c>
      <c r="BF24" s="378">
        <f t="shared" si="13"/>
        <v>0</v>
      </c>
      <c r="BG24" s="379">
        <f t="shared" si="13"/>
        <v>0</v>
      </c>
      <c r="BH24" s="379">
        <f t="shared" si="13"/>
        <v>0</v>
      </c>
      <c r="BI24" s="380">
        <f t="shared" si="14"/>
        <v>0</v>
      </c>
      <c r="BK24" s="381">
        <f t="shared" si="15"/>
        <v>0</v>
      </c>
      <c r="BL24" s="382">
        <f t="shared" si="16"/>
        <v>0</v>
      </c>
      <c r="BM24" s="383">
        <f t="shared" si="17"/>
        <v>0</v>
      </c>
      <c r="BN24" s="382">
        <f t="shared" si="18"/>
        <v>0</v>
      </c>
      <c r="BO24" s="383">
        <f t="shared" si="19"/>
        <v>0</v>
      </c>
      <c r="BP24" s="382">
        <f t="shared" si="20"/>
        <v>0</v>
      </c>
      <c r="BQ24" s="384">
        <f t="shared" si="21"/>
        <v>0</v>
      </c>
      <c r="BS24" s="377">
        <f>IF(T($C24)=T('Typy taboru'!$C$8),IF($J24&gt;0,IF($J24&gt;='Typy taboru'!$F$8,IF($J24&gt;'Typy taboru'!$G$8,IF($J24&gt;'Typy taboru'!$I$8,3,2),1),0)),0)</f>
        <v>0</v>
      </c>
      <c r="BT24" s="388">
        <f>IF(T($L24)=T('Typy taboru'!$C$8),IF($S24&gt;0,IF($S24&gt;='Typy taboru'!$F$8,IF($S24&gt;'Typy taboru'!$G$8,IF($S24&gt;'Typy taboru'!$I$8,3,2),1),0)),0)</f>
        <v>0</v>
      </c>
      <c r="BV24" s="377">
        <f>IF(T($C24)=T('Typy taboru'!$C$9),IF($J24&gt;0,IF($J24&gt;='Typy taboru'!$F$9,IF($J24&gt;'Typy taboru'!$G$9,IF($J24&gt;'Typy taboru'!$I$9,3,2),1),0)),0)</f>
        <v>0</v>
      </c>
      <c r="BW24" s="388">
        <f>IF(T($L24)=T('Typy taboru'!$C$9),IF($S24&gt;0,IF($S24&gt;='Typy taboru'!$F$9,IF($S24&gt;'Typy taboru'!$G$9,IF($S24&gt;'Typy taboru'!$I$9,3,2),1),0)),0)</f>
        <v>0</v>
      </c>
      <c r="BY24" s="377">
        <f>IF(T($C24)=T('Typy taboru'!$C$10),IF($J24&gt;0,IF($J24&gt;='Typy taboru'!$F$10,IF($J24&gt;'Typy taboru'!$G$10,IF($J24&gt;'Typy taboru'!$I$10,3,2),1),0)),0)</f>
        <v>0</v>
      </c>
      <c r="BZ24" s="388">
        <f>IF(T($L24)=T('Typy taboru'!$C$10),IF($S24&gt;0,IF($S24&gt;='Typy taboru'!$F$10,IF($S24&gt;'Typy taboru'!$G$10,IF($S24&gt;'Typy taboru'!$I$10,3,2),1),0)),0)</f>
        <v>0</v>
      </c>
      <c r="CB24" s="377">
        <f>IF(T($C24)=T('Typy taboru'!$C$11),IF($J24&gt;0,IF($J24&gt;='Typy taboru'!$F$11,IF($J24&gt;'Typy taboru'!$G$11,IF($J24&gt;'Typy taboru'!$I$11,3,2),1),0)),0)</f>
        <v>0</v>
      </c>
      <c r="CC24" s="388">
        <f>IF(T($L24)=T('Typy taboru'!$C$11),IF($S24&gt;0,IF($S24&gt;='Typy taboru'!$F$11,IF($S24&gt;'Typy taboru'!$G$11,IF($S24&gt;'Typy taboru'!$I$11,3,2),1),0)),0)</f>
        <v>0</v>
      </c>
      <c r="CE24" s="377">
        <f>IF(T($C24)=T('Typy taboru'!$C$12),IF($J24&gt;0,IF($J24&gt;='Typy taboru'!$F$12,IF($J24&gt;'Typy taboru'!$G$12,IF($J24&gt;'Typy taboru'!$I$12,3,2),1),0)),0)</f>
        <v>0</v>
      </c>
      <c r="CF24" s="388">
        <f>IF(T($L24)=T('Typy taboru'!$C$12),IF($S24&gt;0,IF($S24&gt;='Typy taboru'!$F$12,IF($S24&gt;'Typy taboru'!$G$12,IF($S24&gt;'Typy taboru'!$I$12,3,2),1),0)),0)</f>
        <v>0</v>
      </c>
      <c r="CH24" s="377" t="b">
        <f>IF(T($C24)=T('Typy taboru'!$C$13),IF($J24&gt;0,IF($J24&gt;='Typy taboru'!$F$13,IF($J24&gt;'Typy taboru'!$G$13,IF($J24&gt;'Typy taboru'!$I$13,3,2),1),0)),0)</f>
        <v>0</v>
      </c>
      <c r="CI24" s="388" t="b">
        <f>IF(T($L24)=T('Typy taboru'!$C$13),IF($S24&gt;0,IF($S24&gt;='Typy taboru'!$F$13,IF($S24&gt;'Typy taboru'!$G$13,IF($S24&gt;'Typy taboru'!$I$13,3,2),1),0)),0)</f>
        <v>0</v>
      </c>
      <c r="CK24" s="377" t="b">
        <f>IF(T($C24)=T('Typy taboru'!$C$14),IF($J24&gt;0,IF($J24&gt;='Typy taboru'!$F$14,IF($J24&gt;'Typy taboru'!$G$14,IF($J24&gt;'Typy taboru'!$I$14,3,2),1),0)),0)</f>
        <v>0</v>
      </c>
      <c r="CL24" s="388" t="b">
        <f>IF(T($L24)=T('Typy taboru'!$C$14),IF($S24&gt;0,IF($S24&gt;='Typy taboru'!$F$14,IF($S24&gt;'Typy taboru'!$G$14,IF($S24&gt;'Typy taboru'!$I$14,3,2),1),0)),0)</f>
        <v>0</v>
      </c>
      <c r="CN24" s="377" t="b">
        <f>IF(T($C24)=T('Typy taboru'!$C$15),IF($J24&gt;0,IF($J24&gt;='Typy taboru'!$F$15,IF($J24&gt;'Typy taboru'!$G$15,IF($J24&gt;'Typy taboru'!$I$15,3,2),1),0)),0)</f>
        <v>0</v>
      </c>
      <c r="CO24" s="388" t="b">
        <f>IF(T($L24)=T('Typy taboru'!$C$15),IF($S24&gt;0,IF($S24&gt;='Typy taboru'!$F$15,IF($S24&gt;'Typy taboru'!$G$15,IF($S24&gt;'Typy taboru'!$I$15,3,2),1),0)),0)</f>
        <v>0</v>
      </c>
    </row>
    <row r="25" spans="2:93" ht="24.95" customHeight="1" x14ac:dyDescent="0.2">
      <c r="B25" s="371"/>
      <c r="C25" s="393"/>
      <c r="D25" s="390"/>
      <c r="E25" s="399"/>
      <c r="F25" s="399"/>
      <c r="G25" s="372"/>
      <c r="H25" s="373" t="e">
        <f t="shared" si="0"/>
        <v>#DIV/0!</v>
      </c>
      <c r="I25" s="96"/>
      <c r="J25" s="372"/>
      <c r="K25" s="374"/>
      <c r="L25" s="396"/>
      <c r="M25" s="390"/>
      <c r="N25" s="399"/>
      <c r="O25" s="399"/>
      <c r="P25" s="372"/>
      <c r="Q25" s="373" t="e">
        <f t="shared" si="1"/>
        <v>#DIV/0!</v>
      </c>
      <c r="R25" s="96"/>
      <c r="S25" s="372"/>
      <c r="T25" s="375">
        <f t="shared" si="2"/>
        <v>0</v>
      </c>
      <c r="U25" s="376" t="e">
        <f t="shared" si="3"/>
        <v>#DIV/0!</v>
      </c>
      <c r="X25" s="377">
        <f t="shared" ref="X25:AJ34" si="22">IF(N($B25)&gt;0,IF($B25&gt;=X$6,IF($B25&lt;=X$8,$G25,0),0),0)+IF(N($K25)&gt;0,IF($K25&gt;=X$6,IF($K25&lt;=X$8,$P25,0),0),0)</f>
        <v>0</v>
      </c>
      <c r="Y25" s="378">
        <f t="shared" si="22"/>
        <v>0</v>
      </c>
      <c r="Z25" s="378">
        <f t="shared" si="22"/>
        <v>0</v>
      </c>
      <c r="AA25" s="379">
        <f t="shared" si="22"/>
        <v>0</v>
      </c>
      <c r="AB25" s="379">
        <f t="shared" si="22"/>
        <v>0</v>
      </c>
      <c r="AC25" s="378">
        <f t="shared" si="22"/>
        <v>0</v>
      </c>
      <c r="AD25" s="378">
        <f t="shared" si="22"/>
        <v>0</v>
      </c>
      <c r="AE25" s="379">
        <f t="shared" si="22"/>
        <v>0</v>
      </c>
      <c r="AF25" s="379">
        <f t="shared" si="22"/>
        <v>0</v>
      </c>
      <c r="AG25" s="378">
        <f t="shared" si="22"/>
        <v>0</v>
      </c>
      <c r="AH25" s="378">
        <f t="shared" si="22"/>
        <v>0</v>
      </c>
      <c r="AI25" s="379">
        <f t="shared" si="22"/>
        <v>0</v>
      </c>
      <c r="AJ25" s="379">
        <f t="shared" si="22"/>
        <v>0</v>
      </c>
      <c r="AK25" s="380">
        <f t="shared" si="5"/>
        <v>0</v>
      </c>
      <c r="AM25" s="381">
        <f t="shared" si="6"/>
        <v>0</v>
      </c>
      <c r="AN25" s="382">
        <f t="shared" si="7"/>
        <v>0</v>
      </c>
      <c r="AO25" s="383">
        <f t="shared" si="8"/>
        <v>0</v>
      </c>
      <c r="AP25" s="382">
        <f t="shared" si="9"/>
        <v>0</v>
      </c>
      <c r="AQ25" s="383">
        <f t="shared" si="10"/>
        <v>0</v>
      </c>
      <c r="AR25" s="382">
        <f t="shared" si="11"/>
        <v>0</v>
      </c>
      <c r="AS25" s="384">
        <f t="shared" si="12"/>
        <v>0</v>
      </c>
      <c r="AV25" s="377">
        <f t="shared" ref="AV25:BH34" si="23">IF(N($B25)&gt;0,IF($B25&gt;=AV$6,IF($B25&lt;=AV$8,N($E25)+N($F25),0),0),0)+IF(N($K25)&gt;0,IF($K25&gt;=AV$6,IF($K25&lt;=AV$8,N($N25)+N($O25),0),0),0)</f>
        <v>0</v>
      </c>
      <c r="AW25" s="378">
        <f t="shared" si="23"/>
        <v>0</v>
      </c>
      <c r="AX25" s="378">
        <f t="shared" si="23"/>
        <v>0</v>
      </c>
      <c r="AY25" s="379">
        <f t="shared" si="23"/>
        <v>0</v>
      </c>
      <c r="AZ25" s="379">
        <f t="shared" si="23"/>
        <v>0</v>
      </c>
      <c r="BA25" s="378">
        <f t="shared" si="23"/>
        <v>0</v>
      </c>
      <c r="BB25" s="378">
        <f t="shared" si="23"/>
        <v>0</v>
      </c>
      <c r="BC25" s="379">
        <f t="shared" si="23"/>
        <v>0</v>
      </c>
      <c r="BD25" s="379">
        <f t="shared" si="23"/>
        <v>0</v>
      </c>
      <c r="BE25" s="378">
        <f t="shared" si="23"/>
        <v>0</v>
      </c>
      <c r="BF25" s="378">
        <f t="shared" si="23"/>
        <v>0</v>
      </c>
      <c r="BG25" s="379">
        <f t="shared" si="23"/>
        <v>0</v>
      </c>
      <c r="BH25" s="379">
        <f t="shared" si="23"/>
        <v>0</v>
      </c>
      <c r="BI25" s="380">
        <f t="shared" si="14"/>
        <v>0</v>
      </c>
      <c r="BK25" s="381">
        <f t="shared" si="15"/>
        <v>0</v>
      </c>
      <c r="BL25" s="382">
        <f t="shared" si="16"/>
        <v>0</v>
      </c>
      <c r="BM25" s="383">
        <f t="shared" si="17"/>
        <v>0</v>
      </c>
      <c r="BN25" s="382">
        <f t="shared" si="18"/>
        <v>0</v>
      </c>
      <c r="BO25" s="383">
        <f t="shared" si="19"/>
        <v>0</v>
      </c>
      <c r="BP25" s="382">
        <f t="shared" si="20"/>
        <v>0</v>
      </c>
      <c r="BQ25" s="384">
        <f t="shared" si="21"/>
        <v>0</v>
      </c>
      <c r="BS25" s="377">
        <f>IF(T($C25)=T('Typy taboru'!$C$8),IF($J25&gt;0,IF($J25&gt;='Typy taboru'!$F$8,IF($J25&gt;'Typy taboru'!$G$8,IF($J25&gt;'Typy taboru'!$I$8,3,2),1),0)),0)</f>
        <v>0</v>
      </c>
      <c r="BT25" s="388">
        <f>IF(T($L25)=T('Typy taboru'!$C$8),IF($S25&gt;0,IF($S25&gt;='Typy taboru'!$F$8,IF($S25&gt;'Typy taboru'!$G$8,IF($S25&gt;'Typy taboru'!$I$8,3,2),1),0)),0)</f>
        <v>0</v>
      </c>
      <c r="BV25" s="377">
        <f>IF(T($C25)=T('Typy taboru'!$C$9),IF($J25&gt;0,IF($J25&gt;='Typy taboru'!$F$9,IF($J25&gt;'Typy taboru'!$G$9,IF($J25&gt;'Typy taboru'!$I$9,3,2),1),0)),0)</f>
        <v>0</v>
      </c>
      <c r="BW25" s="388">
        <f>IF(T($L25)=T('Typy taboru'!$C$9),IF($S25&gt;0,IF($S25&gt;='Typy taboru'!$F$9,IF($S25&gt;'Typy taboru'!$G$9,IF($S25&gt;'Typy taboru'!$I$9,3,2),1),0)),0)</f>
        <v>0</v>
      </c>
      <c r="BY25" s="377">
        <f>IF(T($C25)=T('Typy taboru'!$C$10),IF($J25&gt;0,IF($J25&gt;='Typy taboru'!$F$10,IF($J25&gt;'Typy taboru'!$G$10,IF($J25&gt;'Typy taboru'!$I$10,3,2),1),0)),0)</f>
        <v>0</v>
      </c>
      <c r="BZ25" s="388">
        <f>IF(T($L25)=T('Typy taboru'!$C$10),IF($S25&gt;0,IF($S25&gt;='Typy taboru'!$F$10,IF($S25&gt;'Typy taboru'!$G$10,IF($S25&gt;'Typy taboru'!$I$10,3,2),1),0)),0)</f>
        <v>0</v>
      </c>
      <c r="CB25" s="377">
        <f>IF(T($C25)=T('Typy taboru'!$C$11),IF($J25&gt;0,IF($J25&gt;='Typy taboru'!$F$11,IF($J25&gt;'Typy taboru'!$G$11,IF($J25&gt;'Typy taboru'!$I$11,3,2),1),0)),0)</f>
        <v>0</v>
      </c>
      <c r="CC25" s="388">
        <f>IF(T($L25)=T('Typy taboru'!$C$11),IF($S25&gt;0,IF($S25&gt;='Typy taboru'!$F$11,IF($S25&gt;'Typy taboru'!$G$11,IF($S25&gt;'Typy taboru'!$I$11,3,2),1),0)),0)</f>
        <v>0</v>
      </c>
      <c r="CE25" s="377">
        <f>IF(T($C25)=T('Typy taboru'!$C$12),IF($J25&gt;0,IF($J25&gt;='Typy taboru'!$F$12,IF($J25&gt;'Typy taboru'!$G$12,IF($J25&gt;'Typy taboru'!$I$12,3,2),1),0)),0)</f>
        <v>0</v>
      </c>
      <c r="CF25" s="388">
        <f>IF(T($L25)=T('Typy taboru'!$C$12),IF($S25&gt;0,IF($S25&gt;='Typy taboru'!$F$12,IF($S25&gt;'Typy taboru'!$G$12,IF($S25&gt;'Typy taboru'!$I$12,3,2),1),0)),0)</f>
        <v>0</v>
      </c>
      <c r="CH25" s="377" t="b">
        <f>IF(T($C25)=T('Typy taboru'!$C$13),IF($J25&gt;0,IF($J25&gt;='Typy taboru'!$F$13,IF($J25&gt;'Typy taboru'!$G$13,IF($J25&gt;'Typy taboru'!$I$13,3,2),1),0)),0)</f>
        <v>0</v>
      </c>
      <c r="CI25" s="388" t="b">
        <f>IF(T($L25)=T('Typy taboru'!$C$13),IF($S25&gt;0,IF($S25&gt;='Typy taboru'!$F$13,IF($S25&gt;'Typy taboru'!$G$13,IF($S25&gt;'Typy taboru'!$I$13,3,2),1),0)),0)</f>
        <v>0</v>
      </c>
      <c r="CK25" s="377" t="b">
        <f>IF(T($C25)=T('Typy taboru'!$C$14),IF($J25&gt;0,IF($J25&gt;='Typy taboru'!$F$14,IF($J25&gt;'Typy taboru'!$G$14,IF($J25&gt;'Typy taboru'!$I$14,3,2),1),0)),0)</f>
        <v>0</v>
      </c>
      <c r="CL25" s="388" t="b">
        <f>IF(T($L25)=T('Typy taboru'!$C$14),IF($S25&gt;0,IF($S25&gt;='Typy taboru'!$F$14,IF($S25&gt;'Typy taboru'!$G$14,IF($S25&gt;'Typy taboru'!$I$14,3,2),1),0)),0)</f>
        <v>0</v>
      </c>
      <c r="CN25" s="377" t="b">
        <f>IF(T($C25)=T('Typy taboru'!$C$15),IF($J25&gt;0,IF($J25&gt;='Typy taboru'!$F$15,IF($J25&gt;'Typy taboru'!$G$15,IF($J25&gt;'Typy taboru'!$I$15,3,2),1),0)),0)</f>
        <v>0</v>
      </c>
      <c r="CO25" s="388" t="b">
        <f>IF(T($L25)=T('Typy taboru'!$C$15),IF($S25&gt;0,IF($S25&gt;='Typy taboru'!$F$15,IF($S25&gt;'Typy taboru'!$G$15,IF($S25&gt;'Typy taboru'!$I$15,3,2),1),0)),0)</f>
        <v>0</v>
      </c>
    </row>
    <row r="26" spans="2:93" ht="24.95" customHeight="1" x14ac:dyDescent="0.2">
      <c r="B26" s="371"/>
      <c r="C26" s="393"/>
      <c r="D26" s="390"/>
      <c r="E26" s="399"/>
      <c r="F26" s="399"/>
      <c r="G26" s="372"/>
      <c r="H26" s="373" t="e">
        <f t="shared" si="0"/>
        <v>#DIV/0!</v>
      </c>
      <c r="I26" s="96"/>
      <c r="J26" s="372"/>
      <c r="K26" s="374"/>
      <c r="L26" s="396"/>
      <c r="M26" s="390"/>
      <c r="N26" s="399"/>
      <c r="O26" s="399"/>
      <c r="P26" s="372"/>
      <c r="Q26" s="373" t="e">
        <f t="shared" si="1"/>
        <v>#DIV/0!</v>
      </c>
      <c r="R26" s="96"/>
      <c r="S26" s="372"/>
      <c r="T26" s="375">
        <f t="shared" si="2"/>
        <v>0</v>
      </c>
      <c r="U26" s="376" t="e">
        <f t="shared" si="3"/>
        <v>#DIV/0!</v>
      </c>
      <c r="X26" s="377">
        <f t="shared" si="22"/>
        <v>0</v>
      </c>
      <c r="Y26" s="378">
        <f t="shared" si="22"/>
        <v>0</v>
      </c>
      <c r="Z26" s="378">
        <f t="shared" si="22"/>
        <v>0</v>
      </c>
      <c r="AA26" s="379">
        <f t="shared" si="22"/>
        <v>0</v>
      </c>
      <c r="AB26" s="379">
        <f t="shared" si="22"/>
        <v>0</v>
      </c>
      <c r="AC26" s="378">
        <f t="shared" si="22"/>
        <v>0</v>
      </c>
      <c r="AD26" s="378">
        <f t="shared" si="22"/>
        <v>0</v>
      </c>
      <c r="AE26" s="379">
        <f t="shared" si="22"/>
        <v>0</v>
      </c>
      <c r="AF26" s="379">
        <f t="shared" si="22"/>
        <v>0</v>
      </c>
      <c r="AG26" s="378">
        <f t="shared" si="22"/>
        <v>0</v>
      </c>
      <c r="AH26" s="378">
        <f t="shared" si="22"/>
        <v>0</v>
      </c>
      <c r="AI26" s="379">
        <f t="shared" si="22"/>
        <v>0</v>
      </c>
      <c r="AJ26" s="379">
        <f t="shared" si="22"/>
        <v>0</v>
      </c>
      <c r="AK26" s="380">
        <f t="shared" si="5"/>
        <v>0</v>
      </c>
      <c r="AM26" s="381">
        <f t="shared" si="6"/>
        <v>0</v>
      </c>
      <c r="AN26" s="382">
        <f t="shared" si="7"/>
        <v>0</v>
      </c>
      <c r="AO26" s="383">
        <f t="shared" si="8"/>
        <v>0</v>
      </c>
      <c r="AP26" s="382">
        <f t="shared" si="9"/>
        <v>0</v>
      </c>
      <c r="AQ26" s="383">
        <f t="shared" si="10"/>
        <v>0</v>
      </c>
      <c r="AR26" s="382">
        <f t="shared" si="11"/>
        <v>0</v>
      </c>
      <c r="AS26" s="384">
        <f t="shared" si="12"/>
        <v>0</v>
      </c>
      <c r="AV26" s="377">
        <f t="shared" si="23"/>
        <v>0</v>
      </c>
      <c r="AW26" s="378">
        <f t="shared" si="23"/>
        <v>0</v>
      </c>
      <c r="AX26" s="378">
        <f t="shared" si="23"/>
        <v>0</v>
      </c>
      <c r="AY26" s="379">
        <f t="shared" si="23"/>
        <v>0</v>
      </c>
      <c r="AZ26" s="379">
        <f t="shared" si="23"/>
        <v>0</v>
      </c>
      <c r="BA26" s="378">
        <f t="shared" si="23"/>
        <v>0</v>
      </c>
      <c r="BB26" s="378">
        <f t="shared" si="23"/>
        <v>0</v>
      </c>
      <c r="BC26" s="379">
        <f t="shared" si="23"/>
        <v>0</v>
      </c>
      <c r="BD26" s="379">
        <f t="shared" si="23"/>
        <v>0</v>
      </c>
      <c r="BE26" s="378">
        <f t="shared" si="23"/>
        <v>0</v>
      </c>
      <c r="BF26" s="378">
        <f t="shared" si="23"/>
        <v>0</v>
      </c>
      <c r="BG26" s="379">
        <f t="shared" si="23"/>
        <v>0</v>
      </c>
      <c r="BH26" s="379">
        <f t="shared" si="23"/>
        <v>0</v>
      </c>
      <c r="BI26" s="380">
        <f t="shared" si="14"/>
        <v>0</v>
      </c>
      <c r="BK26" s="381">
        <f t="shared" si="15"/>
        <v>0</v>
      </c>
      <c r="BL26" s="382">
        <f t="shared" si="16"/>
        <v>0</v>
      </c>
      <c r="BM26" s="383">
        <f t="shared" si="17"/>
        <v>0</v>
      </c>
      <c r="BN26" s="382">
        <f t="shared" si="18"/>
        <v>0</v>
      </c>
      <c r="BO26" s="383">
        <f t="shared" si="19"/>
        <v>0</v>
      </c>
      <c r="BP26" s="382">
        <f t="shared" si="20"/>
        <v>0</v>
      </c>
      <c r="BQ26" s="384">
        <f t="shared" si="21"/>
        <v>0</v>
      </c>
      <c r="BS26" s="377">
        <f>IF(T($C26)=T('Typy taboru'!$C$8),IF($J26&gt;0,IF($J26&gt;='Typy taboru'!$F$8,IF($J26&gt;'Typy taboru'!$G$8,IF($J26&gt;'Typy taboru'!$I$8,3,2),1),0)),0)</f>
        <v>0</v>
      </c>
      <c r="BT26" s="388">
        <f>IF(T($L26)=T('Typy taboru'!$C$8),IF($S26&gt;0,IF($S26&gt;='Typy taboru'!$F$8,IF($S26&gt;'Typy taboru'!$G$8,IF($S26&gt;'Typy taboru'!$I$8,3,2),1),0)),0)</f>
        <v>0</v>
      </c>
      <c r="BV26" s="377">
        <f>IF(T($C26)=T('Typy taboru'!$C$9),IF($J26&gt;0,IF($J26&gt;='Typy taboru'!$F$9,IF($J26&gt;'Typy taboru'!$G$9,IF($J26&gt;'Typy taboru'!$I$9,3,2),1),0)),0)</f>
        <v>0</v>
      </c>
      <c r="BW26" s="388">
        <f>IF(T($L26)=T('Typy taboru'!$C$9),IF($S26&gt;0,IF($S26&gt;='Typy taboru'!$F$9,IF($S26&gt;'Typy taboru'!$G$9,IF($S26&gt;'Typy taboru'!$I$9,3,2),1),0)),0)</f>
        <v>0</v>
      </c>
      <c r="BY26" s="377">
        <f>IF(T($C26)=T('Typy taboru'!$C$10),IF($J26&gt;0,IF($J26&gt;='Typy taboru'!$F$10,IF($J26&gt;'Typy taboru'!$G$10,IF($J26&gt;'Typy taboru'!$I$10,3,2),1),0)),0)</f>
        <v>0</v>
      </c>
      <c r="BZ26" s="388">
        <f>IF(T($L26)=T('Typy taboru'!$C$10),IF($S26&gt;0,IF($S26&gt;='Typy taboru'!$F$10,IF($S26&gt;'Typy taboru'!$G$10,IF($S26&gt;'Typy taboru'!$I$10,3,2),1),0)),0)</f>
        <v>0</v>
      </c>
      <c r="CB26" s="377">
        <f>IF(T($C26)=T('Typy taboru'!$C$11),IF($J26&gt;0,IF($J26&gt;='Typy taboru'!$F$11,IF($J26&gt;'Typy taboru'!$G$11,IF($J26&gt;'Typy taboru'!$I$11,3,2),1),0)),0)</f>
        <v>0</v>
      </c>
      <c r="CC26" s="388">
        <f>IF(T($L26)=T('Typy taboru'!$C$11),IF($S26&gt;0,IF($S26&gt;='Typy taboru'!$F$11,IF($S26&gt;'Typy taboru'!$G$11,IF($S26&gt;'Typy taboru'!$I$11,3,2),1),0)),0)</f>
        <v>0</v>
      </c>
      <c r="CE26" s="377">
        <f>IF(T($C26)=T('Typy taboru'!$C$12),IF($J26&gt;0,IF($J26&gt;='Typy taboru'!$F$12,IF($J26&gt;'Typy taboru'!$G$12,IF($J26&gt;'Typy taboru'!$I$12,3,2),1),0)),0)</f>
        <v>0</v>
      </c>
      <c r="CF26" s="388">
        <f>IF(T($L26)=T('Typy taboru'!$C$12),IF($S26&gt;0,IF($S26&gt;='Typy taboru'!$F$12,IF($S26&gt;'Typy taboru'!$G$12,IF($S26&gt;'Typy taboru'!$I$12,3,2),1),0)),0)</f>
        <v>0</v>
      </c>
      <c r="CH26" s="377" t="b">
        <f>IF(T($C26)=T('Typy taboru'!$C$13),IF($J26&gt;0,IF($J26&gt;='Typy taboru'!$F$13,IF($J26&gt;'Typy taboru'!$G$13,IF($J26&gt;'Typy taboru'!$I$13,3,2),1),0)),0)</f>
        <v>0</v>
      </c>
      <c r="CI26" s="388" t="b">
        <f>IF(T($L26)=T('Typy taboru'!$C$13),IF($S26&gt;0,IF($S26&gt;='Typy taboru'!$F$13,IF($S26&gt;'Typy taboru'!$G$13,IF($S26&gt;'Typy taboru'!$I$13,3,2),1),0)),0)</f>
        <v>0</v>
      </c>
      <c r="CK26" s="377" t="b">
        <f>IF(T($C26)=T('Typy taboru'!$C$14),IF($J26&gt;0,IF($J26&gt;='Typy taboru'!$F$14,IF($J26&gt;'Typy taboru'!$G$14,IF($J26&gt;'Typy taboru'!$I$14,3,2),1),0)),0)</f>
        <v>0</v>
      </c>
      <c r="CL26" s="388" t="b">
        <f>IF(T($L26)=T('Typy taboru'!$C$14),IF($S26&gt;0,IF($S26&gt;='Typy taboru'!$F$14,IF($S26&gt;'Typy taboru'!$G$14,IF($S26&gt;'Typy taboru'!$I$14,3,2),1),0)),0)</f>
        <v>0</v>
      </c>
      <c r="CN26" s="377" t="b">
        <f>IF(T($C26)=T('Typy taboru'!$C$15),IF($J26&gt;0,IF($J26&gt;='Typy taboru'!$F$15,IF($J26&gt;'Typy taboru'!$G$15,IF($J26&gt;'Typy taboru'!$I$15,3,2),1),0)),0)</f>
        <v>0</v>
      </c>
      <c r="CO26" s="388" t="b">
        <f>IF(T($L26)=T('Typy taboru'!$C$15),IF($S26&gt;0,IF($S26&gt;='Typy taboru'!$F$15,IF($S26&gt;'Typy taboru'!$G$15,IF($S26&gt;'Typy taboru'!$I$15,3,2),1),0)),0)</f>
        <v>0</v>
      </c>
    </row>
    <row r="27" spans="2:93" ht="24.95" customHeight="1" x14ac:dyDescent="0.2">
      <c r="B27" s="371"/>
      <c r="C27" s="393"/>
      <c r="D27" s="390"/>
      <c r="E27" s="399"/>
      <c r="F27" s="399"/>
      <c r="G27" s="372"/>
      <c r="H27" s="373" t="e">
        <f t="shared" si="0"/>
        <v>#DIV/0!</v>
      </c>
      <c r="I27" s="96"/>
      <c r="J27" s="372"/>
      <c r="K27" s="374"/>
      <c r="L27" s="396"/>
      <c r="M27" s="390"/>
      <c r="N27" s="399"/>
      <c r="O27" s="399"/>
      <c r="P27" s="372"/>
      <c r="Q27" s="373" t="e">
        <f t="shared" si="1"/>
        <v>#DIV/0!</v>
      </c>
      <c r="R27" s="96"/>
      <c r="S27" s="372"/>
      <c r="T27" s="375">
        <f t="shared" si="2"/>
        <v>0</v>
      </c>
      <c r="U27" s="376" t="e">
        <f t="shared" si="3"/>
        <v>#DIV/0!</v>
      </c>
      <c r="X27" s="377">
        <f t="shared" si="22"/>
        <v>0</v>
      </c>
      <c r="Y27" s="378">
        <f t="shared" si="22"/>
        <v>0</v>
      </c>
      <c r="Z27" s="378">
        <f t="shared" si="22"/>
        <v>0</v>
      </c>
      <c r="AA27" s="379">
        <f t="shared" si="22"/>
        <v>0</v>
      </c>
      <c r="AB27" s="379">
        <f t="shared" si="22"/>
        <v>0</v>
      </c>
      <c r="AC27" s="378">
        <f t="shared" si="22"/>
        <v>0</v>
      </c>
      <c r="AD27" s="378">
        <f t="shared" si="22"/>
        <v>0</v>
      </c>
      <c r="AE27" s="379">
        <f t="shared" si="22"/>
        <v>0</v>
      </c>
      <c r="AF27" s="379">
        <f t="shared" si="22"/>
        <v>0</v>
      </c>
      <c r="AG27" s="378">
        <f t="shared" si="22"/>
        <v>0</v>
      </c>
      <c r="AH27" s="378">
        <f t="shared" si="22"/>
        <v>0</v>
      </c>
      <c r="AI27" s="379">
        <f t="shared" si="22"/>
        <v>0</v>
      </c>
      <c r="AJ27" s="379">
        <f t="shared" si="22"/>
        <v>0</v>
      </c>
      <c r="AK27" s="380">
        <f t="shared" si="5"/>
        <v>0</v>
      </c>
      <c r="AM27" s="381">
        <f t="shared" si="6"/>
        <v>0</v>
      </c>
      <c r="AN27" s="382">
        <f t="shared" si="7"/>
        <v>0</v>
      </c>
      <c r="AO27" s="383">
        <f t="shared" si="8"/>
        <v>0</v>
      </c>
      <c r="AP27" s="382">
        <f t="shared" si="9"/>
        <v>0</v>
      </c>
      <c r="AQ27" s="383">
        <f t="shared" si="10"/>
        <v>0</v>
      </c>
      <c r="AR27" s="382">
        <f t="shared" si="11"/>
        <v>0</v>
      </c>
      <c r="AS27" s="384">
        <f t="shared" si="12"/>
        <v>0</v>
      </c>
      <c r="AV27" s="377">
        <f t="shared" si="23"/>
        <v>0</v>
      </c>
      <c r="AW27" s="378">
        <f t="shared" si="23"/>
        <v>0</v>
      </c>
      <c r="AX27" s="378">
        <f t="shared" si="23"/>
        <v>0</v>
      </c>
      <c r="AY27" s="379">
        <f t="shared" si="23"/>
        <v>0</v>
      </c>
      <c r="AZ27" s="379">
        <f t="shared" si="23"/>
        <v>0</v>
      </c>
      <c r="BA27" s="378">
        <f t="shared" si="23"/>
        <v>0</v>
      </c>
      <c r="BB27" s="378">
        <f t="shared" si="23"/>
        <v>0</v>
      </c>
      <c r="BC27" s="379">
        <f t="shared" si="23"/>
        <v>0</v>
      </c>
      <c r="BD27" s="379">
        <f t="shared" si="23"/>
        <v>0</v>
      </c>
      <c r="BE27" s="378">
        <f t="shared" si="23"/>
        <v>0</v>
      </c>
      <c r="BF27" s="378">
        <f t="shared" si="23"/>
        <v>0</v>
      </c>
      <c r="BG27" s="379">
        <f t="shared" si="23"/>
        <v>0</v>
      </c>
      <c r="BH27" s="379">
        <f t="shared" si="23"/>
        <v>0</v>
      </c>
      <c r="BI27" s="380">
        <f t="shared" si="14"/>
        <v>0</v>
      </c>
      <c r="BK27" s="381">
        <f t="shared" si="15"/>
        <v>0</v>
      </c>
      <c r="BL27" s="382">
        <f t="shared" si="16"/>
        <v>0</v>
      </c>
      <c r="BM27" s="383">
        <f t="shared" si="17"/>
        <v>0</v>
      </c>
      <c r="BN27" s="382">
        <f t="shared" si="18"/>
        <v>0</v>
      </c>
      <c r="BO27" s="383">
        <f t="shared" si="19"/>
        <v>0</v>
      </c>
      <c r="BP27" s="382">
        <f t="shared" si="20"/>
        <v>0</v>
      </c>
      <c r="BQ27" s="384">
        <f t="shared" si="21"/>
        <v>0</v>
      </c>
      <c r="BS27" s="377">
        <f>IF(T($C27)=T('Typy taboru'!$C$8),IF($J27&gt;0,IF($J27&gt;='Typy taboru'!$F$8,IF($J27&gt;'Typy taboru'!$G$8,IF($J27&gt;'Typy taboru'!$I$8,3,2),1),0)),0)</f>
        <v>0</v>
      </c>
      <c r="BT27" s="388">
        <f>IF(T($L27)=T('Typy taboru'!$C$8),IF($S27&gt;0,IF($S27&gt;='Typy taboru'!$F$8,IF($S27&gt;'Typy taboru'!$G$8,IF($S27&gt;'Typy taboru'!$I$8,3,2),1),0)),0)</f>
        <v>0</v>
      </c>
      <c r="BV27" s="377">
        <f>IF(T($C27)=T('Typy taboru'!$C$9),IF($J27&gt;0,IF($J27&gt;='Typy taboru'!$F$9,IF($J27&gt;'Typy taboru'!$G$9,IF($J27&gt;'Typy taboru'!$I$9,3,2),1),0)),0)</f>
        <v>0</v>
      </c>
      <c r="BW27" s="388">
        <f>IF(T($L27)=T('Typy taboru'!$C$9),IF($S27&gt;0,IF($S27&gt;='Typy taboru'!$F$9,IF($S27&gt;'Typy taboru'!$G$9,IF($S27&gt;'Typy taboru'!$I$9,3,2),1),0)),0)</f>
        <v>0</v>
      </c>
      <c r="BY27" s="377">
        <f>IF(T($C27)=T('Typy taboru'!$C$10),IF($J27&gt;0,IF($J27&gt;='Typy taboru'!$F$10,IF($J27&gt;'Typy taboru'!$G$10,IF($J27&gt;'Typy taboru'!$I$10,3,2),1),0)),0)</f>
        <v>0</v>
      </c>
      <c r="BZ27" s="388">
        <f>IF(T($L27)=T('Typy taboru'!$C$10),IF($S27&gt;0,IF($S27&gt;='Typy taboru'!$F$10,IF($S27&gt;'Typy taboru'!$G$10,IF($S27&gt;'Typy taboru'!$I$10,3,2),1),0)),0)</f>
        <v>0</v>
      </c>
      <c r="CB27" s="377">
        <f>IF(T($C27)=T('Typy taboru'!$C$11),IF($J27&gt;0,IF($J27&gt;='Typy taboru'!$F$11,IF($J27&gt;'Typy taboru'!$G$11,IF($J27&gt;'Typy taboru'!$I$11,3,2),1),0)),0)</f>
        <v>0</v>
      </c>
      <c r="CC27" s="388">
        <f>IF(T($L27)=T('Typy taboru'!$C$11),IF($S27&gt;0,IF($S27&gt;='Typy taboru'!$F$11,IF($S27&gt;'Typy taboru'!$G$11,IF($S27&gt;'Typy taboru'!$I$11,3,2),1),0)),0)</f>
        <v>0</v>
      </c>
      <c r="CE27" s="377">
        <f>IF(T($C27)=T('Typy taboru'!$C$12),IF($J27&gt;0,IF($J27&gt;='Typy taboru'!$F$12,IF($J27&gt;'Typy taboru'!$G$12,IF($J27&gt;'Typy taboru'!$I$12,3,2),1),0)),0)</f>
        <v>0</v>
      </c>
      <c r="CF27" s="388">
        <f>IF(T($L27)=T('Typy taboru'!$C$12),IF($S27&gt;0,IF($S27&gt;='Typy taboru'!$F$12,IF($S27&gt;'Typy taboru'!$G$12,IF($S27&gt;'Typy taboru'!$I$12,3,2),1),0)),0)</f>
        <v>0</v>
      </c>
      <c r="CH27" s="377" t="b">
        <f>IF(T($C27)=T('Typy taboru'!$C$13),IF($J27&gt;0,IF($J27&gt;='Typy taboru'!$F$13,IF($J27&gt;'Typy taboru'!$G$13,IF($J27&gt;'Typy taboru'!$I$13,3,2),1),0)),0)</f>
        <v>0</v>
      </c>
      <c r="CI27" s="388" t="b">
        <f>IF(T($L27)=T('Typy taboru'!$C$13),IF($S27&gt;0,IF($S27&gt;='Typy taboru'!$F$13,IF($S27&gt;'Typy taboru'!$G$13,IF($S27&gt;'Typy taboru'!$I$13,3,2),1),0)),0)</f>
        <v>0</v>
      </c>
      <c r="CK27" s="377" t="b">
        <f>IF(T($C27)=T('Typy taboru'!$C$14),IF($J27&gt;0,IF($J27&gt;='Typy taboru'!$F$14,IF($J27&gt;'Typy taboru'!$G$14,IF($J27&gt;'Typy taboru'!$I$14,3,2),1),0)),0)</f>
        <v>0</v>
      </c>
      <c r="CL27" s="388" t="b">
        <f>IF(T($L27)=T('Typy taboru'!$C$14),IF($S27&gt;0,IF($S27&gt;='Typy taboru'!$F$14,IF($S27&gt;'Typy taboru'!$G$14,IF($S27&gt;'Typy taboru'!$I$14,3,2),1),0)),0)</f>
        <v>0</v>
      </c>
      <c r="CN27" s="377" t="b">
        <f>IF(T($C27)=T('Typy taboru'!$C$15),IF($J27&gt;0,IF($J27&gt;='Typy taboru'!$F$15,IF($J27&gt;'Typy taboru'!$G$15,IF($J27&gt;'Typy taboru'!$I$15,3,2),1),0)),0)</f>
        <v>0</v>
      </c>
      <c r="CO27" s="388" t="b">
        <f>IF(T($L27)=T('Typy taboru'!$C$15),IF($S27&gt;0,IF($S27&gt;='Typy taboru'!$F$15,IF($S27&gt;'Typy taboru'!$G$15,IF($S27&gt;'Typy taboru'!$I$15,3,2),1),0)),0)</f>
        <v>0</v>
      </c>
    </row>
    <row r="28" spans="2:93" ht="24.95" customHeight="1" x14ac:dyDescent="0.2">
      <c r="B28" s="371"/>
      <c r="C28" s="393"/>
      <c r="D28" s="390"/>
      <c r="E28" s="399"/>
      <c r="F28" s="399"/>
      <c r="G28" s="372"/>
      <c r="H28" s="373" t="e">
        <f t="shared" si="0"/>
        <v>#DIV/0!</v>
      </c>
      <c r="I28" s="96"/>
      <c r="J28" s="372"/>
      <c r="K28" s="374"/>
      <c r="L28" s="396"/>
      <c r="M28" s="390"/>
      <c r="N28" s="399"/>
      <c r="O28" s="399"/>
      <c r="P28" s="372"/>
      <c r="Q28" s="373" t="e">
        <f t="shared" si="1"/>
        <v>#DIV/0!</v>
      </c>
      <c r="R28" s="96"/>
      <c r="S28" s="372"/>
      <c r="T28" s="375">
        <f t="shared" si="2"/>
        <v>0</v>
      </c>
      <c r="U28" s="376" t="e">
        <f t="shared" si="3"/>
        <v>#DIV/0!</v>
      </c>
      <c r="X28" s="377">
        <f t="shared" si="22"/>
        <v>0</v>
      </c>
      <c r="Y28" s="378">
        <f t="shared" si="22"/>
        <v>0</v>
      </c>
      <c r="Z28" s="378">
        <f t="shared" si="22"/>
        <v>0</v>
      </c>
      <c r="AA28" s="379">
        <f t="shared" si="22"/>
        <v>0</v>
      </c>
      <c r="AB28" s="379">
        <f t="shared" si="22"/>
        <v>0</v>
      </c>
      <c r="AC28" s="378">
        <f t="shared" si="22"/>
        <v>0</v>
      </c>
      <c r="AD28" s="378">
        <f t="shared" si="22"/>
        <v>0</v>
      </c>
      <c r="AE28" s="379">
        <f t="shared" si="22"/>
        <v>0</v>
      </c>
      <c r="AF28" s="379">
        <f t="shared" si="22"/>
        <v>0</v>
      </c>
      <c r="AG28" s="378">
        <f t="shared" si="22"/>
        <v>0</v>
      </c>
      <c r="AH28" s="378">
        <f t="shared" si="22"/>
        <v>0</v>
      </c>
      <c r="AI28" s="379">
        <f t="shared" si="22"/>
        <v>0</v>
      </c>
      <c r="AJ28" s="379">
        <f t="shared" si="22"/>
        <v>0</v>
      </c>
      <c r="AK28" s="380">
        <f t="shared" si="5"/>
        <v>0</v>
      </c>
      <c r="AM28" s="381">
        <f t="shared" si="6"/>
        <v>0</v>
      </c>
      <c r="AN28" s="382">
        <f t="shared" si="7"/>
        <v>0</v>
      </c>
      <c r="AO28" s="383">
        <f t="shared" si="8"/>
        <v>0</v>
      </c>
      <c r="AP28" s="382">
        <f t="shared" si="9"/>
        <v>0</v>
      </c>
      <c r="AQ28" s="383">
        <f t="shared" si="10"/>
        <v>0</v>
      </c>
      <c r="AR28" s="382">
        <f t="shared" si="11"/>
        <v>0</v>
      </c>
      <c r="AS28" s="384">
        <f t="shared" si="12"/>
        <v>0</v>
      </c>
      <c r="AV28" s="377">
        <f t="shared" si="23"/>
        <v>0</v>
      </c>
      <c r="AW28" s="378">
        <f t="shared" si="23"/>
        <v>0</v>
      </c>
      <c r="AX28" s="378">
        <f t="shared" si="23"/>
        <v>0</v>
      </c>
      <c r="AY28" s="379">
        <f t="shared" si="23"/>
        <v>0</v>
      </c>
      <c r="AZ28" s="379">
        <f t="shared" si="23"/>
        <v>0</v>
      </c>
      <c r="BA28" s="378">
        <f t="shared" si="23"/>
        <v>0</v>
      </c>
      <c r="BB28" s="378">
        <f t="shared" si="23"/>
        <v>0</v>
      </c>
      <c r="BC28" s="379">
        <f t="shared" si="23"/>
        <v>0</v>
      </c>
      <c r="BD28" s="379">
        <f t="shared" si="23"/>
        <v>0</v>
      </c>
      <c r="BE28" s="378">
        <f t="shared" si="23"/>
        <v>0</v>
      </c>
      <c r="BF28" s="378">
        <f t="shared" si="23"/>
        <v>0</v>
      </c>
      <c r="BG28" s="379">
        <f t="shared" si="23"/>
        <v>0</v>
      </c>
      <c r="BH28" s="379">
        <f t="shared" si="23"/>
        <v>0</v>
      </c>
      <c r="BI28" s="380">
        <f t="shared" si="14"/>
        <v>0</v>
      </c>
      <c r="BK28" s="381">
        <f t="shared" si="15"/>
        <v>0</v>
      </c>
      <c r="BL28" s="382">
        <f t="shared" si="16"/>
        <v>0</v>
      </c>
      <c r="BM28" s="383">
        <f t="shared" si="17"/>
        <v>0</v>
      </c>
      <c r="BN28" s="382">
        <f t="shared" si="18"/>
        <v>0</v>
      </c>
      <c r="BO28" s="383">
        <f t="shared" si="19"/>
        <v>0</v>
      </c>
      <c r="BP28" s="382">
        <f t="shared" si="20"/>
        <v>0</v>
      </c>
      <c r="BQ28" s="384">
        <f t="shared" si="21"/>
        <v>0</v>
      </c>
      <c r="BS28" s="377">
        <f>IF(T($C28)=T('Typy taboru'!$C$8),IF($J28&gt;0,IF($J28&gt;='Typy taboru'!$F$8,IF($J28&gt;'Typy taboru'!$G$8,IF($J28&gt;'Typy taboru'!$I$8,3,2),1),0)),0)</f>
        <v>0</v>
      </c>
      <c r="BT28" s="388">
        <f>IF(T($L28)=T('Typy taboru'!$C$8),IF($S28&gt;0,IF($S28&gt;='Typy taboru'!$F$8,IF($S28&gt;'Typy taboru'!$G$8,IF($S28&gt;'Typy taboru'!$I$8,3,2),1),0)),0)</f>
        <v>0</v>
      </c>
      <c r="BV28" s="377">
        <f>IF(T($C28)=T('Typy taboru'!$C$9),IF($J28&gt;0,IF($J28&gt;='Typy taboru'!$F$9,IF($J28&gt;'Typy taboru'!$G$9,IF($J28&gt;'Typy taboru'!$I$9,3,2),1),0)),0)</f>
        <v>0</v>
      </c>
      <c r="BW28" s="388">
        <f>IF(T($L28)=T('Typy taboru'!$C$9),IF($S28&gt;0,IF($S28&gt;='Typy taboru'!$F$9,IF($S28&gt;'Typy taboru'!$G$9,IF($S28&gt;'Typy taboru'!$I$9,3,2),1),0)),0)</f>
        <v>0</v>
      </c>
      <c r="BY28" s="377">
        <f>IF(T($C28)=T('Typy taboru'!$C$10),IF($J28&gt;0,IF($J28&gt;='Typy taboru'!$F$10,IF($J28&gt;'Typy taboru'!$G$10,IF($J28&gt;'Typy taboru'!$I$10,3,2),1),0)),0)</f>
        <v>0</v>
      </c>
      <c r="BZ28" s="388">
        <f>IF(T($L28)=T('Typy taboru'!$C$10),IF($S28&gt;0,IF($S28&gt;='Typy taboru'!$F$10,IF($S28&gt;'Typy taboru'!$G$10,IF($S28&gt;'Typy taboru'!$I$10,3,2),1),0)),0)</f>
        <v>0</v>
      </c>
      <c r="CB28" s="377">
        <f>IF(T($C28)=T('Typy taboru'!$C$11),IF($J28&gt;0,IF($J28&gt;='Typy taboru'!$F$11,IF($J28&gt;'Typy taboru'!$G$11,IF($J28&gt;'Typy taboru'!$I$11,3,2),1),0)),0)</f>
        <v>0</v>
      </c>
      <c r="CC28" s="388">
        <f>IF(T($L28)=T('Typy taboru'!$C$11),IF($S28&gt;0,IF($S28&gt;='Typy taboru'!$F$11,IF($S28&gt;'Typy taboru'!$G$11,IF($S28&gt;'Typy taboru'!$I$11,3,2),1),0)),0)</f>
        <v>0</v>
      </c>
      <c r="CE28" s="377">
        <f>IF(T($C28)=T('Typy taboru'!$C$12),IF($J28&gt;0,IF($J28&gt;='Typy taboru'!$F$12,IF($J28&gt;'Typy taboru'!$G$12,IF($J28&gt;'Typy taboru'!$I$12,3,2),1),0)),0)</f>
        <v>0</v>
      </c>
      <c r="CF28" s="388">
        <f>IF(T($L28)=T('Typy taboru'!$C$12),IF($S28&gt;0,IF($S28&gt;='Typy taboru'!$F$12,IF($S28&gt;'Typy taboru'!$G$12,IF($S28&gt;'Typy taboru'!$I$12,3,2),1),0)),0)</f>
        <v>0</v>
      </c>
      <c r="CH28" s="377" t="b">
        <f>IF(T($C28)=T('Typy taboru'!$C$13),IF($J28&gt;0,IF($J28&gt;='Typy taboru'!$F$13,IF($J28&gt;'Typy taboru'!$G$13,IF($J28&gt;'Typy taboru'!$I$13,3,2),1),0)),0)</f>
        <v>0</v>
      </c>
      <c r="CI28" s="388" t="b">
        <f>IF(T($L28)=T('Typy taboru'!$C$13),IF($S28&gt;0,IF($S28&gt;='Typy taboru'!$F$13,IF($S28&gt;'Typy taboru'!$G$13,IF($S28&gt;'Typy taboru'!$I$13,3,2),1),0)),0)</f>
        <v>0</v>
      </c>
      <c r="CK28" s="377" t="b">
        <f>IF(T($C28)=T('Typy taboru'!$C$14),IF($J28&gt;0,IF($J28&gt;='Typy taboru'!$F$14,IF($J28&gt;'Typy taboru'!$G$14,IF($J28&gt;'Typy taboru'!$I$14,3,2),1),0)),0)</f>
        <v>0</v>
      </c>
      <c r="CL28" s="388" t="b">
        <f>IF(T($L28)=T('Typy taboru'!$C$14),IF($S28&gt;0,IF($S28&gt;='Typy taboru'!$F$14,IF($S28&gt;'Typy taboru'!$G$14,IF($S28&gt;'Typy taboru'!$I$14,3,2),1),0)),0)</f>
        <v>0</v>
      </c>
      <c r="CN28" s="377" t="b">
        <f>IF(T($C28)=T('Typy taboru'!$C$15),IF($J28&gt;0,IF($J28&gt;='Typy taboru'!$F$15,IF($J28&gt;'Typy taboru'!$G$15,IF($J28&gt;'Typy taboru'!$I$15,3,2),1),0)),0)</f>
        <v>0</v>
      </c>
      <c r="CO28" s="388" t="b">
        <f>IF(T($L28)=T('Typy taboru'!$C$15),IF($S28&gt;0,IF($S28&gt;='Typy taboru'!$F$15,IF($S28&gt;'Typy taboru'!$G$15,IF($S28&gt;'Typy taboru'!$I$15,3,2),1),0)),0)</f>
        <v>0</v>
      </c>
    </row>
    <row r="29" spans="2:93" ht="24.95" customHeight="1" x14ac:dyDescent="0.2">
      <c r="B29" s="371"/>
      <c r="C29" s="393"/>
      <c r="D29" s="390"/>
      <c r="E29" s="399"/>
      <c r="F29" s="399"/>
      <c r="G29" s="372"/>
      <c r="H29" s="373" t="e">
        <f t="shared" si="0"/>
        <v>#DIV/0!</v>
      </c>
      <c r="I29" s="96"/>
      <c r="J29" s="372"/>
      <c r="K29" s="374"/>
      <c r="L29" s="396"/>
      <c r="M29" s="390"/>
      <c r="N29" s="399"/>
      <c r="O29" s="399"/>
      <c r="P29" s="372"/>
      <c r="Q29" s="373" t="e">
        <f t="shared" si="1"/>
        <v>#DIV/0!</v>
      </c>
      <c r="R29" s="96"/>
      <c r="S29" s="372"/>
      <c r="T29" s="375">
        <f t="shared" si="2"/>
        <v>0</v>
      </c>
      <c r="U29" s="376" t="e">
        <f t="shared" si="3"/>
        <v>#DIV/0!</v>
      </c>
      <c r="X29" s="377">
        <f t="shared" si="22"/>
        <v>0</v>
      </c>
      <c r="Y29" s="378">
        <f t="shared" si="22"/>
        <v>0</v>
      </c>
      <c r="Z29" s="378">
        <f t="shared" si="22"/>
        <v>0</v>
      </c>
      <c r="AA29" s="379">
        <f t="shared" si="22"/>
        <v>0</v>
      </c>
      <c r="AB29" s="379">
        <f t="shared" si="22"/>
        <v>0</v>
      </c>
      <c r="AC29" s="378">
        <f t="shared" si="22"/>
        <v>0</v>
      </c>
      <c r="AD29" s="378">
        <f t="shared" si="22"/>
        <v>0</v>
      </c>
      <c r="AE29" s="379">
        <f t="shared" si="22"/>
        <v>0</v>
      </c>
      <c r="AF29" s="379">
        <f t="shared" si="22"/>
        <v>0</v>
      </c>
      <c r="AG29" s="378">
        <f t="shared" si="22"/>
        <v>0</v>
      </c>
      <c r="AH29" s="378">
        <f t="shared" si="22"/>
        <v>0</v>
      </c>
      <c r="AI29" s="379">
        <f t="shared" si="22"/>
        <v>0</v>
      </c>
      <c r="AJ29" s="379">
        <f t="shared" si="22"/>
        <v>0</v>
      </c>
      <c r="AK29" s="380">
        <f t="shared" si="5"/>
        <v>0</v>
      </c>
      <c r="AM29" s="381">
        <f t="shared" si="6"/>
        <v>0</v>
      </c>
      <c r="AN29" s="382">
        <f t="shared" si="7"/>
        <v>0</v>
      </c>
      <c r="AO29" s="383">
        <f t="shared" si="8"/>
        <v>0</v>
      </c>
      <c r="AP29" s="382">
        <f t="shared" si="9"/>
        <v>0</v>
      </c>
      <c r="AQ29" s="383">
        <f t="shared" si="10"/>
        <v>0</v>
      </c>
      <c r="AR29" s="382">
        <f t="shared" si="11"/>
        <v>0</v>
      </c>
      <c r="AS29" s="384">
        <f t="shared" si="12"/>
        <v>0</v>
      </c>
      <c r="AV29" s="377">
        <f t="shared" si="23"/>
        <v>0</v>
      </c>
      <c r="AW29" s="378">
        <f t="shared" si="23"/>
        <v>0</v>
      </c>
      <c r="AX29" s="378">
        <f t="shared" si="23"/>
        <v>0</v>
      </c>
      <c r="AY29" s="379">
        <f t="shared" si="23"/>
        <v>0</v>
      </c>
      <c r="AZ29" s="379">
        <f t="shared" si="23"/>
        <v>0</v>
      </c>
      <c r="BA29" s="378">
        <f t="shared" si="23"/>
        <v>0</v>
      </c>
      <c r="BB29" s="378">
        <f t="shared" si="23"/>
        <v>0</v>
      </c>
      <c r="BC29" s="379">
        <f t="shared" si="23"/>
        <v>0</v>
      </c>
      <c r="BD29" s="379">
        <f t="shared" si="23"/>
        <v>0</v>
      </c>
      <c r="BE29" s="378">
        <f t="shared" si="23"/>
        <v>0</v>
      </c>
      <c r="BF29" s="378">
        <f t="shared" si="23"/>
        <v>0</v>
      </c>
      <c r="BG29" s="379">
        <f t="shared" si="23"/>
        <v>0</v>
      </c>
      <c r="BH29" s="379">
        <f t="shared" si="23"/>
        <v>0</v>
      </c>
      <c r="BI29" s="380">
        <f t="shared" si="14"/>
        <v>0</v>
      </c>
      <c r="BK29" s="381">
        <f t="shared" si="15"/>
        <v>0</v>
      </c>
      <c r="BL29" s="382">
        <f t="shared" si="16"/>
        <v>0</v>
      </c>
      <c r="BM29" s="383">
        <f t="shared" si="17"/>
        <v>0</v>
      </c>
      <c r="BN29" s="382">
        <f t="shared" si="18"/>
        <v>0</v>
      </c>
      <c r="BO29" s="383">
        <f t="shared" si="19"/>
        <v>0</v>
      </c>
      <c r="BP29" s="382">
        <f t="shared" si="20"/>
        <v>0</v>
      </c>
      <c r="BQ29" s="384">
        <f t="shared" si="21"/>
        <v>0</v>
      </c>
      <c r="BS29" s="377">
        <f>IF(T($C29)=T('Typy taboru'!$C$8),IF($J29&gt;0,IF($J29&gt;='Typy taboru'!$F$8,IF($J29&gt;'Typy taboru'!$G$8,IF($J29&gt;'Typy taboru'!$I$8,3,2),1),0)),0)</f>
        <v>0</v>
      </c>
      <c r="BT29" s="388">
        <f>IF(T($L29)=T('Typy taboru'!$C$8),IF($S29&gt;0,IF($S29&gt;='Typy taboru'!$F$8,IF($S29&gt;'Typy taboru'!$G$8,IF($S29&gt;'Typy taboru'!$I$8,3,2),1),0)),0)</f>
        <v>0</v>
      </c>
      <c r="BV29" s="377">
        <f>IF(T($C29)=T('Typy taboru'!$C$9),IF($J29&gt;0,IF($J29&gt;='Typy taboru'!$F$9,IF($J29&gt;'Typy taboru'!$G$9,IF($J29&gt;'Typy taboru'!$I$9,3,2),1),0)),0)</f>
        <v>0</v>
      </c>
      <c r="BW29" s="388">
        <f>IF(T($L29)=T('Typy taboru'!$C$9),IF($S29&gt;0,IF($S29&gt;='Typy taboru'!$F$9,IF($S29&gt;'Typy taboru'!$G$9,IF($S29&gt;'Typy taboru'!$I$9,3,2),1),0)),0)</f>
        <v>0</v>
      </c>
      <c r="BY29" s="377">
        <f>IF(T($C29)=T('Typy taboru'!$C$10),IF($J29&gt;0,IF($J29&gt;='Typy taboru'!$F$10,IF($J29&gt;'Typy taboru'!$G$10,IF($J29&gt;'Typy taboru'!$I$10,3,2),1),0)),0)</f>
        <v>0</v>
      </c>
      <c r="BZ29" s="388">
        <f>IF(T($L29)=T('Typy taboru'!$C$10),IF($S29&gt;0,IF($S29&gt;='Typy taboru'!$F$10,IF($S29&gt;'Typy taboru'!$G$10,IF($S29&gt;'Typy taboru'!$I$10,3,2),1),0)),0)</f>
        <v>0</v>
      </c>
      <c r="CB29" s="377">
        <f>IF(T($C29)=T('Typy taboru'!$C$11),IF($J29&gt;0,IF($J29&gt;='Typy taboru'!$F$11,IF($J29&gt;'Typy taboru'!$G$11,IF($J29&gt;'Typy taboru'!$I$11,3,2),1),0)),0)</f>
        <v>0</v>
      </c>
      <c r="CC29" s="388">
        <f>IF(T($L29)=T('Typy taboru'!$C$11),IF($S29&gt;0,IF($S29&gt;='Typy taboru'!$F$11,IF($S29&gt;'Typy taboru'!$G$11,IF($S29&gt;'Typy taboru'!$I$11,3,2),1),0)),0)</f>
        <v>0</v>
      </c>
      <c r="CE29" s="377">
        <f>IF(T($C29)=T('Typy taboru'!$C$12),IF($J29&gt;0,IF($J29&gt;='Typy taboru'!$F$12,IF($J29&gt;'Typy taboru'!$G$12,IF($J29&gt;'Typy taboru'!$I$12,3,2),1),0)),0)</f>
        <v>0</v>
      </c>
      <c r="CF29" s="388">
        <f>IF(T($L29)=T('Typy taboru'!$C$12),IF($S29&gt;0,IF($S29&gt;='Typy taboru'!$F$12,IF($S29&gt;'Typy taboru'!$G$12,IF($S29&gt;'Typy taboru'!$I$12,3,2),1),0)),0)</f>
        <v>0</v>
      </c>
      <c r="CH29" s="377" t="b">
        <f>IF(T($C29)=T('Typy taboru'!$C$13),IF($J29&gt;0,IF($J29&gt;='Typy taboru'!$F$13,IF($J29&gt;'Typy taboru'!$G$13,IF($J29&gt;'Typy taboru'!$I$13,3,2),1),0)),0)</f>
        <v>0</v>
      </c>
      <c r="CI29" s="388" t="b">
        <f>IF(T($L29)=T('Typy taboru'!$C$13),IF($S29&gt;0,IF($S29&gt;='Typy taboru'!$F$13,IF($S29&gt;'Typy taboru'!$G$13,IF($S29&gt;'Typy taboru'!$I$13,3,2),1),0)),0)</f>
        <v>0</v>
      </c>
      <c r="CK29" s="377" t="b">
        <f>IF(T($C29)=T('Typy taboru'!$C$14),IF($J29&gt;0,IF($J29&gt;='Typy taboru'!$F$14,IF($J29&gt;'Typy taboru'!$G$14,IF($J29&gt;'Typy taboru'!$I$14,3,2),1),0)),0)</f>
        <v>0</v>
      </c>
      <c r="CL29" s="388" t="b">
        <f>IF(T($L29)=T('Typy taboru'!$C$14),IF($S29&gt;0,IF($S29&gt;='Typy taboru'!$F$14,IF($S29&gt;'Typy taboru'!$G$14,IF($S29&gt;'Typy taboru'!$I$14,3,2),1),0)),0)</f>
        <v>0</v>
      </c>
      <c r="CN29" s="377" t="b">
        <f>IF(T($C29)=T('Typy taboru'!$C$15),IF($J29&gt;0,IF($J29&gt;='Typy taboru'!$F$15,IF($J29&gt;'Typy taboru'!$G$15,IF($J29&gt;'Typy taboru'!$I$15,3,2),1),0)),0)</f>
        <v>0</v>
      </c>
      <c r="CO29" s="388" t="b">
        <f>IF(T($L29)=T('Typy taboru'!$C$15),IF($S29&gt;0,IF($S29&gt;='Typy taboru'!$F$15,IF($S29&gt;'Typy taboru'!$G$15,IF($S29&gt;'Typy taboru'!$I$15,3,2),1),0)),0)</f>
        <v>0</v>
      </c>
    </row>
    <row r="30" spans="2:93" ht="24.95" customHeight="1" x14ac:dyDescent="0.2">
      <c r="B30" s="371"/>
      <c r="C30" s="393"/>
      <c r="D30" s="390"/>
      <c r="E30" s="399"/>
      <c r="F30" s="399"/>
      <c r="G30" s="372"/>
      <c r="H30" s="373" t="e">
        <f t="shared" si="0"/>
        <v>#DIV/0!</v>
      </c>
      <c r="I30" s="96"/>
      <c r="J30" s="372"/>
      <c r="K30" s="374"/>
      <c r="L30" s="396"/>
      <c r="M30" s="390"/>
      <c r="N30" s="399"/>
      <c r="O30" s="399"/>
      <c r="P30" s="372"/>
      <c r="Q30" s="373" t="e">
        <f t="shared" si="1"/>
        <v>#DIV/0!</v>
      </c>
      <c r="R30" s="96"/>
      <c r="S30" s="372"/>
      <c r="T30" s="375">
        <f t="shared" si="2"/>
        <v>0</v>
      </c>
      <c r="U30" s="376" t="e">
        <f t="shared" si="3"/>
        <v>#DIV/0!</v>
      </c>
      <c r="X30" s="377">
        <f t="shared" si="22"/>
        <v>0</v>
      </c>
      <c r="Y30" s="378">
        <f t="shared" si="22"/>
        <v>0</v>
      </c>
      <c r="Z30" s="378">
        <f t="shared" si="22"/>
        <v>0</v>
      </c>
      <c r="AA30" s="379">
        <f t="shared" si="22"/>
        <v>0</v>
      </c>
      <c r="AB30" s="379">
        <f t="shared" si="22"/>
        <v>0</v>
      </c>
      <c r="AC30" s="378">
        <f t="shared" si="22"/>
        <v>0</v>
      </c>
      <c r="AD30" s="378">
        <f t="shared" si="22"/>
        <v>0</v>
      </c>
      <c r="AE30" s="379">
        <f t="shared" si="22"/>
        <v>0</v>
      </c>
      <c r="AF30" s="379">
        <f t="shared" si="22"/>
        <v>0</v>
      </c>
      <c r="AG30" s="378">
        <f t="shared" si="22"/>
        <v>0</v>
      </c>
      <c r="AH30" s="378">
        <f t="shared" si="22"/>
        <v>0</v>
      </c>
      <c r="AI30" s="379">
        <f t="shared" si="22"/>
        <v>0</v>
      </c>
      <c r="AJ30" s="379">
        <f t="shared" si="22"/>
        <v>0</v>
      </c>
      <c r="AK30" s="380">
        <f t="shared" si="5"/>
        <v>0</v>
      </c>
      <c r="AM30" s="381">
        <f t="shared" si="6"/>
        <v>0</v>
      </c>
      <c r="AN30" s="382">
        <f t="shared" si="7"/>
        <v>0</v>
      </c>
      <c r="AO30" s="383">
        <f t="shared" si="8"/>
        <v>0</v>
      </c>
      <c r="AP30" s="382">
        <f t="shared" si="9"/>
        <v>0</v>
      </c>
      <c r="AQ30" s="383">
        <f t="shared" si="10"/>
        <v>0</v>
      </c>
      <c r="AR30" s="382">
        <f t="shared" si="11"/>
        <v>0</v>
      </c>
      <c r="AS30" s="384">
        <f t="shared" si="12"/>
        <v>0</v>
      </c>
      <c r="AV30" s="377">
        <f t="shared" si="23"/>
        <v>0</v>
      </c>
      <c r="AW30" s="378">
        <f t="shared" si="23"/>
        <v>0</v>
      </c>
      <c r="AX30" s="378">
        <f t="shared" si="23"/>
        <v>0</v>
      </c>
      <c r="AY30" s="379">
        <f t="shared" si="23"/>
        <v>0</v>
      </c>
      <c r="AZ30" s="379">
        <f t="shared" si="23"/>
        <v>0</v>
      </c>
      <c r="BA30" s="378">
        <f t="shared" si="23"/>
        <v>0</v>
      </c>
      <c r="BB30" s="378">
        <f t="shared" si="23"/>
        <v>0</v>
      </c>
      <c r="BC30" s="379">
        <f t="shared" si="23"/>
        <v>0</v>
      </c>
      <c r="BD30" s="379">
        <f t="shared" si="23"/>
        <v>0</v>
      </c>
      <c r="BE30" s="378">
        <f t="shared" si="23"/>
        <v>0</v>
      </c>
      <c r="BF30" s="378">
        <f t="shared" si="23"/>
        <v>0</v>
      </c>
      <c r="BG30" s="379">
        <f t="shared" si="23"/>
        <v>0</v>
      </c>
      <c r="BH30" s="379">
        <f t="shared" si="23"/>
        <v>0</v>
      </c>
      <c r="BI30" s="380">
        <f t="shared" si="14"/>
        <v>0</v>
      </c>
      <c r="BK30" s="381">
        <f t="shared" si="15"/>
        <v>0</v>
      </c>
      <c r="BL30" s="382">
        <f t="shared" si="16"/>
        <v>0</v>
      </c>
      <c r="BM30" s="383">
        <f t="shared" si="17"/>
        <v>0</v>
      </c>
      <c r="BN30" s="382">
        <f t="shared" si="18"/>
        <v>0</v>
      </c>
      <c r="BO30" s="383">
        <f t="shared" si="19"/>
        <v>0</v>
      </c>
      <c r="BP30" s="382">
        <f t="shared" si="20"/>
        <v>0</v>
      </c>
      <c r="BQ30" s="384">
        <f t="shared" si="21"/>
        <v>0</v>
      </c>
      <c r="BS30" s="377">
        <f>IF(T($C30)=T('Typy taboru'!$C$8),IF($J30&gt;0,IF($J30&gt;='Typy taboru'!$F$8,IF($J30&gt;'Typy taboru'!$G$8,IF($J30&gt;'Typy taboru'!$I$8,3,2),1),0)),0)</f>
        <v>0</v>
      </c>
      <c r="BT30" s="388">
        <f>IF(T($L30)=T('Typy taboru'!$C$8),IF($S30&gt;0,IF($S30&gt;='Typy taboru'!$F$8,IF($S30&gt;'Typy taboru'!$G$8,IF($S30&gt;'Typy taboru'!$I$8,3,2),1),0)),0)</f>
        <v>0</v>
      </c>
      <c r="BV30" s="377">
        <f>IF(T($C30)=T('Typy taboru'!$C$9),IF($J30&gt;0,IF($J30&gt;='Typy taboru'!$F$9,IF($J30&gt;'Typy taboru'!$G$9,IF($J30&gt;'Typy taboru'!$I$9,3,2),1),0)),0)</f>
        <v>0</v>
      </c>
      <c r="BW30" s="388">
        <f>IF(T($L30)=T('Typy taboru'!$C$9),IF($S30&gt;0,IF($S30&gt;='Typy taboru'!$F$9,IF($S30&gt;'Typy taboru'!$G$9,IF($S30&gt;'Typy taboru'!$I$9,3,2),1),0)),0)</f>
        <v>0</v>
      </c>
      <c r="BY30" s="377">
        <f>IF(T($C30)=T('Typy taboru'!$C$10),IF($J30&gt;0,IF($J30&gt;='Typy taboru'!$F$10,IF($J30&gt;'Typy taboru'!$G$10,IF($J30&gt;'Typy taboru'!$I$10,3,2),1),0)),0)</f>
        <v>0</v>
      </c>
      <c r="BZ30" s="388">
        <f>IF(T($L30)=T('Typy taboru'!$C$10),IF($S30&gt;0,IF($S30&gt;='Typy taboru'!$F$10,IF($S30&gt;'Typy taboru'!$G$10,IF($S30&gt;'Typy taboru'!$I$10,3,2),1),0)),0)</f>
        <v>0</v>
      </c>
      <c r="CB30" s="377">
        <f>IF(T($C30)=T('Typy taboru'!$C$11),IF($J30&gt;0,IF($J30&gt;='Typy taboru'!$F$11,IF($J30&gt;'Typy taboru'!$G$11,IF($J30&gt;'Typy taboru'!$I$11,3,2),1),0)),0)</f>
        <v>0</v>
      </c>
      <c r="CC30" s="388">
        <f>IF(T($L30)=T('Typy taboru'!$C$11),IF($S30&gt;0,IF($S30&gt;='Typy taboru'!$F$11,IF($S30&gt;'Typy taboru'!$G$11,IF($S30&gt;'Typy taboru'!$I$11,3,2),1),0)),0)</f>
        <v>0</v>
      </c>
      <c r="CE30" s="377">
        <f>IF(T($C30)=T('Typy taboru'!$C$12),IF($J30&gt;0,IF($J30&gt;='Typy taboru'!$F$12,IF($J30&gt;'Typy taboru'!$G$12,IF($J30&gt;'Typy taboru'!$I$12,3,2),1),0)),0)</f>
        <v>0</v>
      </c>
      <c r="CF30" s="388">
        <f>IF(T($L30)=T('Typy taboru'!$C$12),IF($S30&gt;0,IF($S30&gt;='Typy taboru'!$F$12,IF($S30&gt;'Typy taboru'!$G$12,IF($S30&gt;'Typy taboru'!$I$12,3,2),1),0)),0)</f>
        <v>0</v>
      </c>
      <c r="CH30" s="377" t="b">
        <f>IF(T($C30)=T('Typy taboru'!$C$13),IF($J30&gt;0,IF($J30&gt;='Typy taboru'!$F$13,IF($J30&gt;'Typy taboru'!$G$13,IF($J30&gt;'Typy taboru'!$I$13,3,2),1),0)),0)</f>
        <v>0</v>
      </c>
      <c r="CI30" s="388" t="b">
        <f>IF(T($L30)=T('Typy taboru'!$C$13),IF($S30&gt;0,IF($S30&gt;='Typy taboru'!$F$13,IF($S30&gt;'Typy taboru'!$G$13,IF($S30&gt;'Typy taboru'!$I$13,3,2),1),0)),0)</f>
        <v>0</v>
      </c>
      <c r="CK30" s="377" t="b">
        <f>IF(T($C30)=T('Typy taboru'!$C$14),IF($J30&gt;0,IF($J30&gt;='Typy taboru'!$F$14,IF($J30&gt;'Typy taboru'!$G$14,IF($J30&gt;'Typy taboru'!$I$14,3,2),1),0)),0)</f>
        <v>0</v>
      </c>
      <c r="CL30" s="388" t="b">
        <f>IF(T($L30)=T('Typy taboru'!$C$14),IF($S30&gt;0,IF($S30&gt;='Typy taboru'!$F$14,IF($S30&gt;'Typy taboru'!$G$14,IF($S30&gt;'Typy taboru'!$I$14,3,2),1),0)),0)</f>
        <v>0</v>
      </c>
      <c r="CN30" s="377" t="b">
        <f>IF(T($C30)=T('Typy taboru'!$C$15),IF($J30&gt;0,IF($J30&gt;='Typy taboru'!$F$15,IF($J30&gt;'Typy taboru'!$G$15,IF($J30&gt;'Typy taboru'!$I$15,3,2),1),0)),0)</f>
        <v>0</v>
      </c>
      <c r="CO30" s="388" t="b">
        <f>IF(T($L30)=T('Typy taboru'!$C$15),IF($S30&gt;0,IF($S30&gt;='Typy taboru'!$F$15,IF($S30&gt;'Typy taboru'!$G$15,IF($S30&gt;'Typy taboru'!$I$15,3,2),1),0)),0)</f>
        <v>0</v>
      </c>
    </row>
    <row r="31" spans="2:93" ht="24.95" customHeight="1" x14ac:dyDescent="0.2">
      <c r="B31" s="371"/>
      <c r="C31" s="393"/>
      <c r="D31" s="390"/>
      <c r="E31" s="399"/>
      <c r="F31" s="399"/>
      <c r="G31" s="372"/>
      <c r="H31" s="373" t="e">
        <f t="shared" si="0"/>
        <v>#DIV/0!</v>
      </c>
      <c r="I31" s="96"/>
      <c r="J31" s="372"/>
      <c r="K31" s="374"/>
      <c r="L31" s="396"/>
      <c r="M31" s="390"/>
      <c r="N31" s="399"/>
      <c r="O31" s="399"/>
      <c r="P31" s="372"/>
      <c r="Q31" s="373" t="e">
        <f t="shared" si="1"/>
        <v>#DIV/0!</v>
      </c>
      <c r="R31" s="96"/>
      <c r="S31" s="372"/>
      <c r="T31" s="375">
        <f t="shared" si="2"/>
        <v>0</v>
      </c>
      <c r="U31" s="376" t="e">
        <f t="shared" si="3"/>
        <v>#DIV/0!</v>
      </c>
      <c r="X31" s="377">
        <f t="shared" si="22"/>
        <v>0</v>
      </c>
      <c r="Y31" s="378">
        <f t="shared" si="22"/>
        <v>0</v>
      </c>
      <c r="Z31" s="378">
        <f t="shared" si="22"/>
        <v>0</v>
      </c>
      <c r="AA31" s="379">
        <f t="shared" si="22"/>
        <v>0</v>
      </c>
      <c r="AB31" s="379">
        <f t="shared" si="22"/>
        <v>0</v>
      </c>
      <c r="AC31" s="378">
        <f t="shared" si="22"/>
        <v>0</v>
      </c>
      <c r="AD31" s="378">
        <f t="shared" si="22"/>
        <v>0</v>
      </c>
      <c r="AE31" s="379">
        <f t="shared" si="22"/>
        <v>0</v>
      </c>
      <c r="AF31" s="379">
        <f t="shared" si="22"/>
        <v>0</v>
      </c>
      <c r="AG31" s="378">
        <f t="shared" si="22"/>
        <v>0</v>
      </c>
      <c r="AH31" s="378">
        <f t="shared" si="22"/>
        <v>0</v>
      </c>
      <c r="AI31" s="379">
        <f t="shared" si="22"/>
        <v>0</v>
      </c>
      <c r="AJ31" s="379">
        <f t="shared" si="22"/>
        <v>0</v>
      </c>
      <c r="AK31" s="380">
        <f t="shared" si="5"/>
        <v>0</v>
      </c>
      <c r="AM31" s="381">
        <f t="shared" si="6"/>
        <v>0</v>
      </c>
      <c r="AN31" s="382">
        <f t="shared" si="7"/>
        <v>0</v>
      </c>
      <c r="AO31" s="383">
        <f t="shared" si="8"/>
        <v>0</v>
      </c>
      <c r="AP31" s="382">
        <f t="shared" si="9"/>
        <v>0</v>
      </c>
      <c r="AQ31" s="383">
        <f t="shared" si="10"/>
        <v>0</v>
      </c>
      <c r="AR31" s="382">
        <f t="shared" si="11"/>
        <v>0</v>
      </c>
      <c r="AS31" s="384">
        <f t="shared" si="12"/>
        <v>0</v>
      </c>
      <c r="AV31" s="377">
        <f t="shared" si="23"/>
        <v>0</v>
      </c>
      <c r="AW31" s="378">
        <f t="shared" si="23"/>
        <v>0</v>
      </c>
      <c r="AX31" s="378">
        <f t="shared" si="23"/>
        <v>0</v>
      </c>
      <c r="AY31" s="379">
        <f t="shared" si="23"/>
        <v>0</v>
      </c>
      <c r="AZ31" s="379">
        <f t="shared" si="23"/>
        <v>0</v>
      </c>
      <c r="BA31" s="378">
        <f t="shared" si="23"/>
        <v>0</v>
      </c>
      <c r="BB31" s="378">
        <f t="shared" si="23"/>
        <v>0</v>
      </c>
      <c r="BC31" s="379">
        <f t="shared" si="23"/>
        <v>0</v>
      </c>
      <c r="BD31" s="379">
        <f t="shared" si="23"/>
        <v>0</v>
      </c>
      <c r="BE31" s="378">
        <f t="shared" si="23"/>
        <v>0</v>
      </c>
      <c r="BF31" s="378">
        <f t="shared" si="23"/>
        <v>0</v>
      </c>
      <c r="BG31" s="379">
        <f t="shared" si="23"/>
        <v>0</v>
      </c>
      <c r="BH31" s="379">
        <f t="shared" si="23"/>
        <v>0</v>
      </c>
      <c r="BI31" s="380">
        <f t="shared" si="14"/>
        <v>0</v>
      </c>
      <c r="BK31" s="381">
        <f t="shared" si="15"/>
        <v>0</v>
      </c>
      <c r="BL31" s="382">
        <f t="shared" si="16"/>
        <v>0</v>
      </c>
      <c r="BM31" s="383">
        <f t="shared" si="17"/>
        <v>0</v>
      </c>
      <c r="BN31" s="382">
        <f t="shared" si="18"/>
        <v>0</v>
      </c>
      <c r="BO31" s="383">
        <f t="shared" si="19"/>
        <v>0</v>
      </c>
      <c r="BP31" s="382">
        <f t="shared" si="20"/>
        <v>0</v>
      </c>
      <c r="BQ31" s="384">
        <f t="shared" si="21"/>
        <v>0</v>
      </c>
      <c r="BS31" s="377">
        <f>IF(T($C31)=T('Typy taboru'!$C$8),IF($J31&gt;0,IF($J31&gt;='Typy taboru'!$F$8,IF($J31&gt;'Typy taboru'!$G$8,IF($J31&gt;'Typy taboru'!$I$8,3,2),1),0)),0)</f>
        <v>0</v>
      </c>
      <c r="BT31" s="388">
        <f>IF(T($L31)=T('Typy taboru'!$C$8),IF($S31&gt;0,IF($S31&gt;='Typy taboru'!$F$8,IF($S31&gt;'Typy taboru'!$G$8,IF($S31&gt;'Typy taboru'!$I$8,3,2),1),0)),0)</f>
        <v>0</v>
      </c>
      <c r="BV31" s="377">
        <f>IF(T($C31)=T('Typy taboru'!$C$9),IF($J31&gt;0,IF($J31&gt;='Typy taboru'!$F$9,IF($J31&gt;'Typy taboru'!$G$9,IF($J31&gt;'Typy taboru'!$I$9,3,2),1),0)),0)</f>
        <v>0</v>
      </c>
      <c r="BW31" s="388">
        <f>IF(T($L31)=T('Typy taboru'!$C$9),IF($S31&gt;0,IF($S31&gt;='Typy taboru'!$F$9,IF($S31&gt;'Typy taboru'!$G$9,IF($S31&gt;'Typy taboru'!$I$9,3,2),1),0)),0)</f>
        <v>0</v>
      </c>
      <c r="BY31" s="377">
        <f>IF(T($C31)=T('Typy taboru'!$C$10),IF($J31&gt;0,IF($J31&gt;='Typy taboru'!$F$10,IF($J31&gt;'Typy taboru'!$G$10,IF($J31&gt;'Typy taboru'!$I$10,3,2),1),0)),0)</f>
        <v>0</v>
      </c>
      <c r="BZ31" s="388">
        <f>IF(T($L31)=T('Typy taboru'!$C$10),IF($S31&gt;0,IF($S31&gt;='Typy taboru'!$F$10,IF($S31&gt;'Typy taboru'!$G$10,IF($S31&gt;'Typy taboru'!$I$10,3,2),1),0)),0)</f>
        <v>0</v>
      </c>
      <c r="CB31" s="377">
        <f>IF(T($C31)=T('Typy taboru'!$C$11),IF($J31&gt;0,IF($J31&gt;='Typy taboru'!$F$11,IF($J31&gt;'Typy taboru'!$G$11,IF($J31&gt;'Typy taboru'!$I$11,3,2),1),0)),0)</f>
        <v>0</v>
      </c>
      <c r="CC31" s="388">
        <f>IF(T($L31)=T('Typy taboru'!$C$11),IF($S31&gt;0,IF($S31&gt;='Typy taboru'!$F$11,IF($S31&gt;'Typy taboru'!$G$11,IF($S31&gt;'Typy taboru'!$I$11,3,2),1),0)),0)</f>
        <v>0</v>
      </c>
      <c r="CE31" s="377">
        <f>IF(T($C31)=T('Typy taboru'!$C$12),IF($J31&gt;0,IF($J31&gt;='Typy taboru'!$F$12,IF($J31&gt;'Typy taboru'!$G$12,IF($J31&gt;'Typy taboru'!$I$12,3,2),1),0)),0)</f>
        <v>0</v>
      </c>
      <c r="CF31" s="388">
        <f>IF(T($L31)=T('Typy taboru'!$C$12),IF($S31&gt;0,IF($S31&gt;='Typy taboru'!$F$12,IF($S31&gt;'Typy taboru'!$G$12,IF($S31&gt;'Typy taboru'!$I$12,3,2),1),0)),0)</f>
        <v>0</v>
      </c>
      <c r="CH31" s="377" t="b">
        <f>IF(T($C31)=T('Typy taboru'!$C$13),IF($J31&gt;0,IF($J31&gt;='Typy taboru'!$F$13,IF($J31&gt;'Typy taboru'!$G$13,IF($J31&gt;'Typy taboru'!$I$13,3,2),1),0)),0)</f>
        <v>0</v>
      </c>
      <c r="CI31" s="388" t="b">
        <f>IF(T($L31)=T('Typy taboru'!$C$13),IF($S31&gt;0,IF($S31&gt;='Typy taboru'!$F$13,IF($S31&gt;'Typy taboru'!$G$13,IF($S31&gt;'Typy taboru'!$I$13,3,2),1),0)),0)</f>
        <v>0</v>
      </c>
      <c r="CK31" s="377" t="b">
        <f>IF(T($C31)=T('Typy taboru'!$C$14),IF($J31&gt;0,IF($J31&gt;='Typy taboru'!$F$14,IF($J31&gt;'Typy taboru'!$G$14,IF($J31&gt;'Typy taboru'!$I$14,3,2),1),0)),0)</f>
        <v>0</v>
      </c>
      <c r="CL31" s="388" t="b">
        <f>IF(T($L31)=T('Typy taboru'!$C$14),IF($S31&gt;0,IF($S31&gt;='Typy taboru'!$F$14,IF($S31&gt;'Typy taboru'!$G$14,IF($S31&gt;'Typy taboru'!$I$14,3,2),1),0)),0)</f>
        <v>0</v>
      </c>
      <c r="CN31" s="377" t="b">
        <f>IF(T($C31)=T('Typy taboru'!$C$15),IF($J31&gt;0,IF($J31&gt;='Typy taboru'!$F$15,IF($J31&gt;'Typy taboru'!$G$15,IF($J31&gt;'Typy taboru'!$I$15,3,2),1),0)),0)</f>
        <v>0</v>
      </c>
      <c r="CO31" s="388" t="b">
        <f>IF(T($L31)=T('Typy taboru'!$C$15),IF($S31&gt;0,IF($S31&gt;='Typy taboru'!$F$15,IF($S31&gt;'Typy taboru'!$G$15,IF($S31&gt;'Typy taboru'!$I$15,3,2),1),0)),0)</f>
        <v>0</v>
      </c>
    </row>
    <row r="32" spans="2:93" ht="24.95" customHeight="1" x14ac:dyDescent="0.2">
      <c r="B32" s="371"/>
      <c r="C32" s="393"/>
      <c r="D32" s="390"/>
      <c r="E32" s="399"/>
      <c r="F32" s="399"/>
      <c r="G32" s="372"/>
      <c r="H32" s="373" t="e">
        <f t="shared" si="0"/>
        <v>#DIV/0!</v>
      </c>
      <c r="I32" s="96"/>
      <c r="J32" s="372"/>
      <c r="K32" s="374"/>
      <c r="L32" s="396"/>
      <c r="M32" s="390"/>
      <c r="N32" s="399"/>
      <c r="O32" s="399"/>
      <c r="P32" s="372"/>
      <c r="Q32" s="373" t="e">
        <f t="shared" si="1"/>
        <v>#DIV/0!</v>
      </c>
      <c r="R32" s="96"/>
      <c r="S32" s="372"/>
      <c r="T32" s="375">
        <f t="shared" si="2"/>
        <v>0</v>
      </c>
      <c r="U32" s="376" t="e">
        <f t="shared" si="3"/>
        <v>#DIV/0!</v>
      </c>
      <c r="X32" s="377">
        <f t="shared" si="22"/>
        <v>0</v>
      </c>
      <c r="Y32" s="378">
        <f t="shared" si="22"/>
        <v>0</v>
      </c>
      <c r="Z32" s="378">
        <f t="shared" si="22"/>
        <v>0</v>
      </c>
      <c r="AA32" s="379">
        <f t="shared" si="22"/>
        <v>0</v>
      </c>
      <c r="AB32" s="379">
        <f t="shared" si="22"/>
        <v>0</v>
      </c>
      <c r="AC32" s="378">
        <f t="shared" si="22"/>
        <v>0</v>
      </c>
      <c r="AD32" s="378">
        <f t="shared" si="22"/>
        <v>0</v>
      </c>
      <c r="AE32" s="379">
        <f t="shared" si="22"/>
        <v>0</v>
      </c>
      <c r="AF32" s="379">
        <f t="shared" si="22"/>
        <v>0</v>
      </c>
      <c r="AG32" s="378">
        <f t="shared" si="22"/>
        <v>0</v>
      </c>
      <c r="AH32" s="378">
        <f t="shared" si="22"/>
        <v>0</v>
      </c>
      <c r="AI32" s="379">
        <f t="shared" si="22"/>
        <v>0</v>
      </c>
      <c r="AJ32" s="379">
        <f t="shared" si="22"/>
        <v>0</v>
      </c>
      <c r="AK32" s="380">
        <f t="shared" si="5"/>
        <v>0</v>
      </c>
      <c r="AM32" s="381">
        <f t="shared" si="6"/>
        <v>0</v>
      </c>
      <c r="AN32" s="382">
        <f t="shared" si="7"/>
        <v>0</v>
      </c>
      <c r="AO32" s="383">
        <f t="shared" si="8"/>
        <v>0</v>
      </c>
      <c r="AP32" s="382">
        <f t="shared" si="9"/>
        <v>0</v>
      </c>
      <c r="AQ32" s="383">
        <f t="shared" si="10"/>
        <v>0</v>
      </c>
      <c r="AR32" s="382">
        <f t="shared" si="11"/>
        <v>0</v>
      </c>
      <c r="AS32" s="384">
        <f t="shared" si="12"/>
        <v>0</v>
      </c>
      <c r="AV32" s="377">
        <f t="shared" si="23"/>
        <v>0</v>
      </c>
      <c r="AW32" s="378">
        <f t="shared" si="23"/>
        <v>0</v>
      </c>
      <c r="AX32" s="378">
        <f t="shared" si="23"/>
        <v>0</v>
      </c>
      <c r="AY32" s="379">
        <f t="shared" si="23"/>
        <v>0</v>
      </c>
      <c r="AZ32" s="379">
        <f t="shared" si="23"/>
        <v>0</v>
      </c>
      <c r="BA32" s="378">
        <f t="shared" si="23"/>
        <v>0</v>
      </c>
      <c r="BB32" s="378">
        <f t="shared" si="23"/>
        <v>0</v>
      </c>
      <c r="BC32" s="379">
        <f t="shared" si="23"/>
        <v>0</v>
      </c>
      <c r="BD32" s="379">
        <f t="shared" si="23"/>
        <v>0</v>
      </c>
      <c r="BE32" s="378">
        <f t="shared" si="23"/>
        <v>0</v>
      </c>
      <c r="BF32" s="378">
        <f t="shared" si="23"/>
        <v>0</v>
      </c>
      <c r="BG32" s="379">
        <f t="shared" si="23"/>
        <v>0</v>
      </c>
      <c r="BH32" s="379">
        <f t="shared" si="23"/>
        <v>0</v>
      </c>
      <c r="BI32" s="380">
        <f t="shared" si="14"/>
        <v>0</v>
      </c>
      <c r="BK32" s="381">
        <f t="shared" si="15"/>
        <v>0</v>
      </c>
      <c r="BL32" s="382">
        <f t="shared" si="16"/>
        <v>0</v>
      </c>
      <c r="BM32" s="383">
        <f t="shared" si="17"/>
        <v>0</v>
      </c>
      <c r="BN32" s="382">
        <f t="shared" si="18"/>
        <v>0</v>
      </c>
      <c r="BO32" s="383">
        <f t="shared" si="19"/>
        <v>0</v>
      </c>
      <c r="BP32" s="382">
        <f t="shared" si="20"/>
        <v>0</v>
      </c>
      <c r="BQ32" s="384">
        <f t="shared" si="21"/>
        <v>0</v>
      </c>
      <c r="BS32" s="377">
        <f>IF(T($C32)=T('Typy taboru'!$C$8),IF($J32&gt;0,IF($J32&gt;='Typy taboru'!$F$8,IF($J32&gt;'Typy taboru'!$G$8,IF($J32&gt;'Typy taboru'!$I$8,3,2),1),0)),0)</f>
        <v>0</v>
      </c>
      <c r="BT32" s="388">
        <f>IF(T($L32)=T('Typy taboru'!$C$8),IF($S32&gt;0,IF($S32&gt;='Typy taboru'!$F$8,IF($S32&gt;'Typy taboru'!$G$8,IF($S32&gt;'Typy taboru'!$I$8,3,2),1),0)),0)</f>
        <v>0</v>
      </c>
      <c r="BV32" s="377">
        <f>IF(T($C32)=T('Typy taboru'!$C$9),IF($J32&gt;0,IF($J32&gt;='Typy taboru'!$F$9,IF($J32&gt;'Typy taboru'!$G$9,IF($J32&gt;'Typy taboru'!$I$9,3,2),1),0)),0)</f>
        <v>0</v>
      </c>
      <c r="BW32" s="388">
        <f>IF(T($L32)=T('Typy taboru'!$C$9),IF($S32&gt;0,IF($S32&gt;='Typy taboru'!$F$9,IF($S32&gt;'Typy taboru'!$G$9,IF($S32&gt;'Typy taboru'!$I$9,3,2),1),0)),0)</f>
        <v>0</v>
      </c>
      <c r="BY32" s="377">
        <f>IF(T($C32)=T('Typy taboru'!$C$10),IF($J32&gt;0,IF($J32&gt;='Typy taboru'!$F$10,IF($J32&gt;'Typy taboru'!$G$10,IF($J32&gt;'Typy taboru'!$I$10,3,2),1),0)),0)</f>
        <v>0</v>
      </c>
      <c r="BZ32" s="388">
        <f>IF(T($L32)=T('Typy taboru'!$C$10),IF($S32&gt;0,IF($S32&gt;='Typy taboru'!$F$10,IF($S32&gt;'Typy taboru'!$G$10,IF($S32&gt;'Typy taboru'!$I$10,3,2),1),0)),0)</f>
        <v>0</v>
      </c>
      <c r="CB32" s="377">
        <f>IF(T($C32)=T('Typy taboru'!$C$11),IF($J32&gt;0,IF($J32&gt;='Typy taboru'!$F$11,IF($J32&gt;'Typy taboru'!$G$11,IF($J32&gt;'Typy taboru'!$I$11,3,2),1),0)),0)</f>
        <v>0</v>
      </c>
      <c r="CC32" s="388">
        <f>IF(T($L32)=T('Typy taboru'!$C$11),IF($S32&gt;0,IF($S32&gt;='Typy taboru'!$F$11,IF($S32&gt;'Typy taboru'!$G$11,IF($S32&gt;'Typy taboru'!$I$11,3,2),1),0)),0)</f>
        <v>0</v>
      </c>
      <c r="CE32" s="377">
        <f>IF(T($C32)=T('Typy taboru'!$C$12),IF($J32&gt;0,IF($J32&gt;='Typy taboru'!$F$12,IF($J32&gt;'Typy taboru'!$G$12,IF($J32&gt;'Typy taboru'!$I$12,3,2),1),0)),0)</f>
        <v>0</v>
      </c>
      <c r="CF32" s="388">
        <f>IF(T($L32)=T('Typy taboru'!$C$12),IF($S32&gt;0,IF($S32&gt;='Typy taboru'!$F$12,IF($S32&gt;'Typy taboru'!$G$12,IF($S32&gt;'Typy taboru'!$I$12,3,2),1),0)),0)</f>
        <v>0</v>
      </c>
      <c r="CH32" s="377" t="b">
        <f>IF(T($C32)=T('Typy taboru'!$C$13),IF($J32&gt;0,IF($J32&gt;='Typy taboru'!$F$13,IF($J32&gt;'Typy taboru'!$G$13,IF($J32&gt;'Typy taboru'!$I$13,3,2),1),0)),0)</f>
        <v>0</v>
      </c>
      <c r="CI32" s="388" t="b">
        <f>IF(T($L32)=T('Typy taboru'!$C$13),IF($S32&gt;0,IF($S32&gt;='Typy taboru'!$F$13,IF($S32&gt;'Typy taboru'!$G$13,IF($S32&gt;'Typy taboru'!$I$13,3,2),1),0)),0)</f>
        <v>0</v>
      </c>
      <c r="CK32" s="377" t="b">
        <f>IF(T($C32)=T('Typy taboru'!$C$14),IF($J32&gt;0,IF($J32&gt;='Typy taboru'!$F$14,IF($J32&gt;'Typy taboru'!$G$14,IF($J32&gt;'Typy taboru'!$I$14,3,2),1),0)),0)</f>
        <v>0</v>
      </c>
      <c r="CL32" s="388" t="b">
        <f>IF(T($L32)=T('Typy taboru'!$C$14),IF($S32&gt;0,IF($S32&gt;='Typy taboru'!$F$14,IF($S32&gt;'Typy taboru'!$G$14,IF($S32&gt;'Typy taboru'!$I$14,3,2),1),0)),0)</f>
        <v>0</v>
      </c>
      <c r="CN32" s="377" t="b">
        <f>IF(T($C32)=T('Typy taboru'!$C$15),IF($J32&gt;0,IF($J32&gt;='Typy taboru'!$F$15,IF($J32&gt;'Typy taboru'!$G$15,IF($J32&gt;'Typy taboru'!$I$15,3,2),1),0)),0)</f>
        <v>0</v>
      </c>
      <c r="CO32" s="388" t="b">
        <f>IF(T($L32)=T('Typy taboru'!$C$15),IF($S32&gt;0,IF($S32&gt;='Typy taboru'!$F$15,IF($S32&gt;'Typy taboru'!$G$15,IF($S32&gt;'Typy taboru'!$I$15,3,2),1),0)),0)</f>
        <v>0</v>
      </c>
    </row>
    <row r="33" spans="2:93" ht="24.95" customHeight="1" x14ac:dyDescent="0.2">
      <c r="B33" s="371"/>
      <c r="C33" s="393"/>
      <c r="D33" s="390"/>
      <c r="E33" s="399"/>
      <c r="F33" s="399"/>
      <c r="G33" s="372"/>
      <c r="H33" s="373" t="e">
        <f t="shared" si="0"/>
        <v>#DIV/0!</v>
      </c>
      <c r="I33" s="96"/>
      <c r="J33" s="372"/>
      <c r="K33" s="374"/>
      <c r="L33" s="396"/>
      <c r="M33" s="390"/>
      <c r="N33" s="399"/>
      <c r="O33" s="399"/>
      <c r="P33" s="372"/>
      <c r="Q33" s="373" t="e">
        <f t="shared" si="1"/>
        <v>#DIV/0!</v>
      </c>
      <c r="R33" s="96"/>
      <c r="S33" s="372"/>
      <c r="T33" s="375">
        <f t="shared" si="2"/>
        <v>0</v>
      </c>
      <c r="U33" s="376" t="e">
        <f t="shared" si="3"/>
        <v>#DIV/0!</v>
      </c>
      <c r="X33" s="377">
        <f t="shared" si="22"/>
        <v>0</v>
      </c>
      <c r="Y33" s="378">
        <f t="shared" si="22"/>
        <v>0</v>
      </c>
      <c r="Z33" s="378">
        <f t="shared" si="22"/>
        <v>0</v>
      </c>
      <c r="AA33" s="379">
        <f t="shared" si="22"/>
        <v>0</v>
      </c>
      <c r="AB33" s="379">
        <f t="shared" si="22"/>
        <v>0</v>
      </c>
      <c r="AC33" s="378">
        <f t="shared" si="22"/>
        <v>0</v>
      </c>
      <c r="AD33" s="378">
        <f t="shared" si="22"/>
        <v>0</v>
      </c>
      <c r="AE33" s="379">
        <f t="shared" si="22"/>
        <v>0</v>
      </c>
      <c r="AF33" s="379">
        <f t="shared" si="22"/>
        <v>0</v>
      </c>
      <c r="AG33" s="378">
        <f t="shared" si="22"/>
        <v>0</v>
      </c>
      <c r="AH33" s="378">
        <f t="shared" si="22"/>
        <v>0</v>
      </c>
      <c r="AI33" s="379">
        <f t="shared" si="22"/>
        <v>0</v>
      </c>
      <c r="AJ33" s="379">
        <f t="shared" si="22"/>
        <v>0</v>
      </c>
      <c r="AK33" s="380">
        <f t="shared" si="5"/>
        <v>0</v>
      </c>
      <c r="AM33" s="381">
        <f t="shared" si="6"/>
        <v>0</v>
      </c>
      <c r="AN33" s="382">
        <f t="shared" si="7"/>
        <v>0</v>
      </c>
      <c r="AO33" s="383">
        <f t="shared" si="8"/>
        <v>0</v>
      </c>
      <c r="AP33" s="382">
        <f t="shared" si="9"/>
        <v>0</v>
      </c>
      <c r="AQ33" s="383">
        <f t="shared" si="10"/>
        <v>0</v>
      </c>
      <c r="AR33" s="382">
        <f t="shared" si="11"/>
        <v>0</v>
      </c>
      <c r="AS33" s="384">
        <f t="shared" si="12"/>
        <v>0</v>
      </c>
      <c r="AV33" s="377">
        <f t="shared" si="23"/>
        <v>0</v>
      </c>
      <c r="AW33" s="378">
        <f t="shared" si="23"/>
        <v>0</v>
      </c>
      <c r="AX33" s="378">
        <f t="shared" si="23"/>
        <v>0</v>
      </c>
      <c r="AY33" s="379">
        <f t="shared" si="23"/>
        <v>0</v>
      </c>
      <c r="AZ33" s="379">
        <f t="shared" si="23"/>
        <v>0</v>
      </c>
      <c r="BA33" s="378">
        <f t="shared" si="23"/>
        <v>0</v>
      </c>
      <c r="BB33" s="378">
        <f t="shared" si="23"/>
        <v>0</v>
      </c>
      <c r="BC33" s="379">
        <f t="shared" si="23"/>
        <v>0</v>
      </c>
      <c r="BD33" s="379">
        <f t="shared" si="23"/>
        <v>0</v>
      </c>
      <c r="BE33" s="378">
        <f t="shared" si="23"/>
        <v>0</v>
      </c>
      <c r="BF33" s="378">
        <f t="shared" si="23"/>
        <v>0</v>
      </c>
      <c r="BG33" s="379">
        <f t="shared" si="23"/>
        <v>0</v>
      </c>
      <c r="BH33" s="379">
        <f t="shared" si="23"/>
        <v>0</v>
      </c>
      <c r="BI33" s="380">
        <f t="shared" si="14"/>
        <v>0</v>
      </c>
      <c r="BK33" s="381">
        <f t="shared" si="15"/>
        <v>0</v>
      </c>
      <c r="BL33" s="382">
        <f t="shared" si="16"/>
        <v>0</v>
      </c>
      <c r="BM33" s="383">
        <f t="shared" si="17"/>
        <v>0</v>
      </c>
      <c r="BN33" s="382">
        <f t="shared" si="18"/>
        <v>0</v>
      </c>
      <c r="BO33" s="383">
        <f t="shared" si="19"/>
        <v>0</v>
      </c>
      <c r="BP33" s="382">
        <f t="shared" si="20"/>
        <v>0</v>
      </c>
      <c r="BQ33" s="384">
        <f t="shared" si="21"/>
        <v>0</v>
      </c>
      <c r="BS33" s="377">
        <f>IF(T($C33)=T('Typy taboru'!$C$8),IF($J33&gt;0,IF($J33&gt;='Typy taboru'!$F$8,IF($J33&gt;'Typy taboru'!$G$8,IF($J33&gt;'Typy taboru'!$I$8,3,2),1),0)),0)</f>
        <v>0</v>
      </c>
      <c r="BT33" s="388">
        <f>IF(T($L33)=T('Typy taboru'!$C$8),IF($S33&gt;0,IF($S33&gt;='Typy taboru'!$F$8,IF($S33&gt;'Typy taboru'!$G$8,IF($S33&gt;'Typy taboru'!$I$8,3,2),1),0)),0)</f>
        <v>0</v>
      </c>
      <c r="BV33" s="377">
        <f>IF(T($C33)=T('Typy taboru'!$C$9),IF($J33&gt;0,IF($J33&gt;='Typy taboru'!$F$9,IF($J33&gt;'Typy taboru'!$G$9,IF($J33&gt;'Typy taboru'!$I$9,3,2),1),0)),0)</f>
        <v>0</v>
      </c>
      <c r="BW33" s="388">
        <f>IF(T($L33)=T('Typy taboru'!$C$9),IF($S33&gt;0,IF($S33&gt;='Typy taboru'!$F$9,IF($S33&gt;'Typy taboru'!$G$9,IF($S33&gt;'Typy taboru'!$I$9,3,2),1),0)),0)</f>
        <v>0</v>
      </c>
      <c r="BY33" s="377">
        <f>IF(T($C33)=T('Typy taboru'!$C$10),IF($J33&gt;0,IF($J33&gt;='Typy taboru'!$F$10,IF($J33&gt;'Typy taboru'!$G$10,IF($J33&gt;'Typy taboru'!$I$10,3,2),1),0)),0)</f>
        <v>0</v>
      </c>
      <c r="BZ33" s="388">
        <f>IF(T($L33)=T('Typy taboru'!$C$10),IF($S33&gt;0,IF($S33&gt;='Typy taboru'!$F$10,IF($S33&gt;'Typy taboru'!$G$10,IF($S33&gt;'Typy taboru'!$I$10,3,2),1),0)),0)</f>
        <v>0</v>
      </c>
      <c r="CB33" s="377">
        <f>IF(T($C33)=T('Typy taboru'!$C$11),IF($J33&gt;0,IF($J33&gt;='Typy taboru'!$F$11,IF($J33&gt;'Typy taboru'!$G$11,IF($J33&gt;'Typy taboru'!$I$11,3,2),1),0)),0)</f>
        <v>0</v>
      </c>
      <c r="CC33" s="388">
        <f>IF(T($L33)=T('Typy taboru'!$C$11),IF($S33&gt;0,IF($S33&gt;='Typy taboru'!$F$11,IF($S33&gt;'Typy taboru'!$G$11,IF($S33&gt;'Typy taboru'!$I$11,3,2),1),0)),0)</f>
        <v>0</v>
      </c>
      <c r="CE33" s="377">
        <f>IF(T($C33)=T('Typy taboru'!$C$12),IF($J33&gt;0,IF($J33&gt;='Typy taboru'!$F$12,IF($J33&gt;'Typy taboru'!$G$12,IF($J33&gt;'Typy taboru'!$I$12,3,2),1),0)),0)</f>
        <v>0</v>
      </c>
      <c r="CF33" s="388">
        <f>IF(T($L33)=T('Typy taboru'!$C$12),IF($S33&gt;0,IF($S33&gt;='Typy taboru'!$F$12,IF($S33&gt;'Typy taboru'!$G$12,IF($S33&gt;'Typy taboru'!$I$12,3,2),1),0)),0)</f>
        <v>0</v>
      </c>
      <c r="CH33" s="377" t="b">
        <f>IF(T($C33)=T('Typy taboru'!$C$13),IF($J33&gt;0,IF($J33&gt;='Typy taboru'!$F$13,IF($J33&gt;'Typy taboru'!$G$13,IF($J33&gt;'Typy taboru'!$I$13,3,2),1),0)),0)</f>
        <v>0</v>
      </c>
      <c r="CI33" s="388" t="b">
        <f>IF(T($L33)=T('Typy taboru'!$C$13),IF($S33&gt;0,IF($S33&gt;='Typy taboru'!$F$13,IF($S33&gt;'Typy taboru'!$G$13,IF($S33&gt;'Typy taboru'!$I$13,3,2),1),0)),0)</f>
        <v>0</v>
      </c>
      <c r="CK33" s="377" t="b">
        <f>IF(T($C33)=T('Typy taboru'!$C$14),IF($J33&gt;0,IF($J33&gt;='Typy taboru'!$F$14,IF($J33&gt;'Typy taboru'!$G$14,IF($J33&gt;'Typy taboru'!$I$14,3,2),1),0)),0)</f>
        <v>0</v>
      </c>
      <c r="CL33" s="388" t="b">
        <f>IF(T($L33)=T('Typy taboru'!$C$14),IF($S33&gt;0,IF($S33&gt;='Typy taboru'!$F$14,IF($S33&gt;'Typy taboru'!$G$14,IF($S33&gt;'Typy taboru'!$I$14,3,2),1),0)),0)</f>
        <v>0</v>
      </c>
      <c r="CN33" s="377" t="b">
        <f>IF(T($C33)=T('Typy taboru'!$C$15),IF($J33&gt;0,IF($J33&gt;='Typy taboru'!$F$15,IF($J33&gt;'Typy taboru'!$G$15,IF($J33&gt;'Typy taboru'!$I$15,3,2),1),0)),0)</f>
        <v>0</v>
      </c>
      <c r="CO33" s="388" t="b">
        <f>IF(T($L33)=T('Typy taboru'!$C$15),IF($S33&gt;0,IF($S33&gt;='Typy taboru'!$F$15,IF($S33&gt;'Typy taboru'!$G$15,IF($S33&gt;'Typy taboru'!$I$15,3,2),1),0)),0)</f>
        <v>0</v>
      </c>
    </row>
    <row r="34" spans="2:93" ht="24.95" customHeight="1" thickBot="1" x14ac:dyDescent="0.25">
      <c r="B34" s="385"/>
      <c r="C34" s="394"/>
      <c r="D34" s="391"/>
      <c r="E34" s="283"/>
      <c r="F34" s="283"/>
      <c r="G34" s="367"/>
      <c r="H34" s="386" t="e">
        <f t="shared" si="0"/>
        <v>#DIV/0!</v>
      </c>
      <c r="I34" s="108"/>
      <c r="J34" s="367"/>
      <c r="K34" s="387"/>
      <c r="L34" s="397"/>
      <c r="M34" s="391"/>
      <c r="N34" s="283"/>
      <c r="O34" s="283"/>
      <c r="P34" s="367"/>
      <c r="Q34" s="386" t="e">
        <f t="shared" si="1"/>
        <v>#DIV/0!</v>
      </c>
      <c r="R34" s="108"/>
      <c r="S34" s="367"/>
      <c r="T34" s="109">
        <f t="shared" si="2"/>
        <v>0</v>
      </c>
      <c r="U34" s="110" t="e">
        <f t="shared" si="3"/>
        <v>#DIV/0!</v>
      </c>
      <c r="V34" s="248" t="s">
        <v>67</v>
      </c>
      <c r="W34" s="249" t="s">
        <v>66</v>
      </c>
      <c r="X34" s="111">
        <f t="shared" si="22"/>
        <v>0</v>
      </c>
      <c r="Y34" s="112">
        <f t="shared" si="22"/>
        <v>0</v>
      </c>
      <c r="Z34" s="112">
        <f t="shared" si="22"/>
        <v>0</v>
      </c>
      <c r="AA34" s="113">
        <f t="shared" si="22"/>
        <v>0</v>
      </c>
      <c r="AB34" s="113">
        <f t="shared" si="22"/>
        <v>0</v>
      </c>
      <c r="AC34" s="112">
        <f t="shared" si="22"/>
        <v>0</v>
      </c>
      <c r="AD34" s="112">
        <f t="shared" si="22"/>
        <v>0</v>
      </c>
      <c r="AE34" s="113">
        <f t="shared" si="22"/>
        <v>0</v>
      </c>
      <c r="AF34" s="113">
        <f t="shared" si="22"/>
        <v>0</v>
      </c>
      <c r="AG34" s="112">
        <f t="shared" si="22"/>
        <v>0</v>
      </c>
      <c r="AH34" s="112">
        <f t="shared" si="22"/>
        <v>0</v>
      </c>
      <c r="AI34" s="113">
        <f t="shared" si="22"/>
        <v>0</v>
      </c>
      <c r="AJ34" s="113">
        <f t="shared" si="22"/>
        <v>0</v>
      </c>
      <c r="AK34" s="114">
        <f t="shared" si="5"/>
        <v>0</v>
      </c>
      <c r="AM34" s="115">
        <f t="shared" si="6"/>
        <v>0</v>
      </c>
      <c r="AN34" s="116">
        <f t="shared" si="7"/>
        <v>0</v>
      </c>
      <c r="AO34" s="117">
        <f t="shared" si="8"/>
        <v>0</v>
      </c>
      <c r="AP34" s="116">
        <f t="shared" si="9"/>
        <v>0</v>
      </c>
      <c r="AQ34" s="117">
        <f t="shared" si="10"/>
        <v>0</v>
      </c>
      <c r="AR34" s="116">
        <f t="shared" si="11"/>
        <v>0</v>
      </c>
      <c r="AS34" s="118">
        <f t="shared" si="12"/>
        <v>0</v>
      </c>
      <c r="AV34" s="111">
        <f t="shared" si="23"/>
        <v>0</v>
      </c>
      <c r="AW34" s="112">
        <f t="shared" si="23"/>
        <v>0</v>
      </c>
      <c r="AX34" s="112">
        <f t="shared" si="23"/>
        <v>0</v>
      </c>
      <c r="AY34" s="113">
        <f t="shared" si="23"/>
        <v>0</v>
      </c>
      <c r="AZ34" s="113">
        <f t="shared" si="23"/>
        <v>0</v>
      </c>
      <c r="BA34" s="112">
        <f t="shared" si="23"/>
        <v>0</v>
      </c>
      <c r="BB34" s="112">
        <f t="shared" si="23"/>
        <v>0</v>
      </c>
      <c r="BC34" s="113">
        <f t="shared" si="23"/>
        <v>0</v>
      </c>
      <c r="BD34" s="113">
        <f t="shared" si="23"/>
        <v>0</v>
      </c>
      <c r="BE34" s="112">
        <f t="shared" si="23"/>
        <v>0</v>
      </c>
      <c r="BF34" s="112">
        <f t="shared" si="23"/>
        <v>0</v>
      </c>
      <c r="BG34" s="113">
        <f t="shared" si="23"/>
        <v>0</v>
      </c>
      <c r="BH34" s="113">
        <f t="shared" si="23"/>
        <v>0</v>
      </c>
      <c r="BI34" s="114">
        <f t="shared" si="14"/>
        <v>0</v>
      </c>
      <c r="BK34" s="115">
        <f t="shared" si="15"/>
        <v>0</v>
      </c>
      <c r="BL34" s="116">
        <f t="shared" si="16"/>
        <v>0</v>
      </c>
      <c r="BM34" s="117">
        <f t="shared" si="17"/>
        <v>0</v>
      </c>
      <c r="BN34" s="116">
        <f t="shared" si="18"/>
        <v>0</v>
      </c>
      <c r="BO34" s="117">
        <f t="shared" si="19"/>
        <v>0</v>
      </c>
      <c r="BP34" s="116">
        <f t="shared" si="20"/>
        <v>0</v>
      </c>
      <c r="BQ34" s="118">
        <f t="shared" si="21"/>
        <v>0</v>
      </c>
      <c r="BS34" s="111">
        <f>IF(T($C34)=T('Typy taboru'!$C$8),IF($J34&gt;0,IF($J34&gt;='Typy taboru'!$F$8,IF($J34&gt;'Typy taboru'!$G$8,IF($J34&gt;'Typy taboru'!$I$8,3,2),1),0)),0)</f>
        <v>0</v>
      </c>
      <c r="BT34" s="233">
        <f>IF(T($L34)=T('Typy taboru'!$C$8),IF($S34&gt;0,IF($S34&gt;='Typy taboru'!$F$8,IF($S34&gt;'Typy taboru'!$G$8,IF($S34&gt;'Typy taboru'!$I$8,3,2),1),0)),0)</f>
        <v>0</v>
      </c>
      <c r="BV34" s="111">
        <f>IF(T($C34)=T('Typy taboru'!$C$9),IF($J34&gt;0,IF($J34&gt;='Typy taboru'!$F$9,IF($J34&gt;'Typy taboru'!$G$9,IF($J34&gt;'Typy taboru'!$I$9,3,2),1),0)),0)</f>
        <v>0</v>
      </c>
      <c r="BW34" s="233">
        <f>IF(T($L34)=T('Typy taboru'!$C$9),IF($S34&gt;0,IF($S34&gt;='Typy taboru'!$F$9,IF($S34&gt;'Typy taboru'!$G$9,IF($S34&gt;'Typy taboru'!$I$9,3,2),1),0)),0)</f>
        <v>0</v>
      </c>
      <c r="BY34" s="111">
        <f>IF(T($C34)=T('Typy taboru'!$C$10),IF($J34&gt;0,IF($J34&gt;='Typy taboru'!$F$10,IF($J34&gt;'Typy taboru'!$G$10,IF($J34&gt;'Typy taboru'!$I$10,3,2),1),0)),0)</f>
        <v>0</v>
      </c>
      <c r="BZ34" s="233">
        <f>IF(T($L34)=T('Typy taboru'!$C$10),IF($S34&gt;0,IF($S34&gt;='Typy taboru'!$F$10,IF($S34&gt;'Typy taboru'!$G$10,IF($S34&gt;'Typy taboru'!$I$10,3,2),1),0)),0)</f>
        <v>0</v>
      </c>
      <c r="CB34" s="111">
        <f>IF(T($C34)=T('Typy taboru'!$C$11),IF($J34&gt;0,IF($J34&gt;='Typy taboru'!$F$11,IF($J34&gt;'Typy taboru'!$G$11,IF($J34&gt;'Typy taboru'!$I$11,3,2),1),0)),0)</f>
        <v>0</v>
      </c>
      <c r="CC34" s="233">
        <f>IF(T($L34)=T('Typy taboru'!$C$11),IF($S34&gt;0,IF($S34&gt;='Typy taboru'!$F$11,IF($S34&gt;'Typy taboru'!$G$11,IF($S34&gt;'Typy taboru'!$I$11,3,2),1),0)),0)</f>
        <v>0</v>
      </c>
      <c r="CE34" s="111">
        <f>IF(T($C34)=T('Typy taboru'!$C$12),IF($J34&gt;0,IF($J34&gt;='Typy taboru'!$F$12,IF($J34&gt;'Typy taboru'!$G$12,IF($J34&gt;'Typy taboru'!$I$12,3,2),1),0)),0)</f>
        <v>0</v>
      </c>
      <c r="CF34" s="233">
        <f>IF(T($L34)=T('Typy taboru'!$C$12),IF($S34&gt;0,IF($S34&gt;='Typy taboru'!$F$12,IF($S34&gt;'Typy taboru'!$G$12,IF($S34&gt;'Typy taboru'!$I$12,3,2),1),0)),0)</f>
        <v>0</v>
      </c>
      <c r="CH34" s="111" t="b">
        <f>IF(T($C34)=T('Typy taboru'!$C$13),IF($J34&gt;0,IF($J34&gt;='Typy taboru'!$F$13,IF($J34&gt;'Typy taboru'!$G$13,IF($J34&gt;'Typy taboru'!$I$13,3,2),1),0)),0)</f>
        <v>0</v>
      </c>
      <c r="CI34" s="233" t="b">
        <f>IF(T($L34)=T('Typy taboru'!$C$13),IF($S34&gt;0,IF($S34&gt;='Typy taboru'!$F$13,IF($S34&gt;'Typy taboru'!$G$13,IF($S34&gt;'Typy taboru'!$I$13,3,2),1),0)),0)</f>
        <v>0</v>
      </c>
      <c r="CK34" s="111" t="b">
        <f>IF(T($C34)=T('Typy taboru'!$C$14),IF($J34&gt;0,IF($J34&gt;='Typy taboru'!$F$14,IF($J34&gt;'Typy taboru'!$G$14,IF($J34&gt;'Typy taboru'!$I$14,3,2),1),0)),0)</f>
        <v>0</v>
      </c>
      <c r="CL34" s="233" t="b">
        <f>IF(T($L34)=T('Typy taboru'!$C$14),IF($S34&gt;0,IF($S34&gt;='Typy taboru'!$F$14,IF($S34&gt;'Typy taboru'!$G$14,IF($S34&gt;'Typy taboru'!$I$14,3,2),1),0)),0)</f>
        <v>0</v>
      </c>
      <c r="CN34" s="111" t="b">
        <f>IF(T($C34)=T('Typy taboru'!$C$15),IF($J34&gt;0,IF($J34&gt;='Typy taboru'!$F$15,IF($J34&gt;'Typy taboru'!$G$15,IF($J34&gt;'Typy taboru'!$I$15,3,2),1),0)),0)</f>
        <v>0</v>
      </c>
      <c r="CO34" s="233" t="b">
        <f>IF(T($L34)=T('Typy taboru'!$C$15),IF($S34&gt;0,IF($S34&gt;='Typy taboru'!$F$15,IF($S34&gt;'Typy taboru'!$G$15,IF($S34&gt;'Typy taboru'!$I$15,3,2),1),0)),0)</f>
        <v>0</v>
      </c>
    </row>
    <row r="35" spans="2:93" ht="24.95" customHeight="1" thickBot="1" x14ac:dyDescent="0.25">
      <c r="B35" s="119" t="s">
        <v>22</v>
      </c>
      <c r="C35" s="227"/>
      <c r="D35" s="120"/>
      <c r="E35" s="284">
        <f>SUM(E9:E34)</f>
        <v>0</v>
      </c>
      <c r="F35" s="284">
        <f>SUM(F9:F34)</f>
        <v>0</v>
      </c>
      <c r="G35" s="121">
        <f>SUM(G9:G34)</f>
        <v>0</v>
      </c>
      <c r="H35" s="122" t="e">
        <f t="shared" si="0"/>
        <v>#DIV/0!</v>
      </c>
      <c r="I35" s="123" t="s">
        <v>23</v>
      </c>
      <c r="J35" s="124" t="s">
        <v>23</v>
      </c>
      <c r="K35" s="125" t="s">
        <v>22</v>
      </c>
      <c r="L35" s="227"/>
      <c r="M35" s="120"/>
      <c r="N35" s="284">
        <f>SUM(N9:N34)</f>
        <v>0</v>
      </c>
      <c r="O35" s="284">
        <f>SUM(O9:O34)</f>
        <v>0</v>
      </c>
      <c r="P35" s="121">
        <f>SUM(P9:P34)</f>
        <v>0</v>
      </c>
      <c r="Q35" s="122" t="e">
        <f t="shared" si="1"/>
        <v>#DIV/0!</v>
      </c>
      <c r="R35" s="123" t="s">
        <v>23</v>
      </c>
      <c r="S35" s="124" t="s">
        <v>23</v>
      </c>
      <c r="T35" s="126">
        <f t="shared" si="2"/>
        <v>0</v>
      </c>
      <c r="U35" s="127" t="e">
        <f t="shared" si="3"/>
        <v>#DIV/0!</v>
      </c>
      <c r="V35" s="285">
        <f>E35+F35+N35+O35</f>
        <v>0</v>
      </c>
      <c r="W35" s="286">
        <f>F35+O35</f>
        <v>0</v>
      </c>
      <c r="X35" s="128">
        <f t="shared" ref="X35:AK35" si="24">SUM(X9:X34)</f>
        <v>0</v>
      </c>
      <c r="Y35" s="129">
        <f t="shared" si="24"/>
        <v>0</v>
      </c>
      <c r="Z35" s="129">
        <f t="shared" si="24"/>
        <v>0</v>
      </c>
      <c r="AA35" s="129">
        <f t="shared" si="24"/>
        <v>0</v>
      </c>
      <c r="AB35" s="129">
        <f t="shared" si="24"/>
        <v>0</v>
      </c>
      <c r="AC35" s="129">
        <f t="shared" si="24"/>
        <v>0</v>
      </c>
      <c r="AD35" s="129">
        <f t="shared" si="24"/>
        <v>0</v>
      </c>
      <c r="AE35" s="129">
        <f t="shared" si="24"/>
        <v>0</v>
      </c>
      <c r="AF35" s="129">
        <f t="shared" si="24"/>
        <v>0</v>
      </c>
      <c r="AG35" s="129">
        <f t="shared" si="24"/>
        <v>0</v>
      </c>
      <c r="AH35" s="129">
        <f t="shared" si="24"/>
        <v>0</v>
      </c>
      <c r="AI35" s="129">
        <f t="shared" si="24"/>
        <v>0</v>
      </c>
      <c r="AJ35" s="129">
        <f t="shared" si="24"/>
        <v>0</v>
      </c>
      <c r="AK35" s="130">
        <f t="shared" si="24"/>
        <v>0</v>
      </c>
      <c r="AL35" s="131"/>
      <c r="AM35" s="132">
        <f t="shared" ref="AM35:AS35" si="25">SUM(AM9:AM34)</f>
        <v>0</v>
      </c>
      <c r="AN35" s="133">
        <f t="shared" si="25"/>
        <v>0</v>
      </c>
      <c r="AO35" s="133">
        <f t="shared" si="25"/>
        <v>0</v>
      </c>
      <c r="AP35" s="133">
        <f t="shared" si="25"/>
        <v>0</v>
      </c>
      <c r="AQ35" s="133">
        <f t="shared" si="25"/>
        <v>0</v>
      </c>
      <c r="AR35" s="133">
        <f t="shared" si="25"/>
        <v>0</v>
      </c>
      <c r="AS35" s="134">
        <f t="shared" si="25"/>
        <v>0</v>
      </c>
      <c r="AV35" s="325" t="str">
        <f>IF(SUM(AV9:AV34)&gt;0,X35/(SUM(AV9:AV34)),"-")</f>
        <v>-</v>
      </c>
      <c r="AW35" s="326" t="str">
        <f t="shared" ref="AW35:BI35" si="26">IF(SUM(AW9:AW34)&gt;0,Y35/(SUM(AW9:AW34)),"-")</f>
        <v>-</v>
      </c>
      <c r="AX35" s="326" t="str">
        <f t="shared" si="26"/>
        <v>-</v>
      </c>
      <c r="AY35" s="326" t="str">
        <f t="shared" si="26"/>
        <v>-</v>
      </c>
      <c r="AZ35" s="326" t="str">
        <f t="shared" si="26"/>
        <v>-</v>
      </c>
      <c r="BA35" s="326" t="str">
        <f t="shared" si="26"/>
        <v>-</v>
      </c>
      <c r="BB35" s="326" t="str">
        <f t="shared" si="26"/>
        <v>-</v>
      </c>
      <c r="BC35" s="326" t="str">
        <f t="shared" si="26"/>
        <v>-</v>
      </c>
      <c r="BD35" s="326" t="str">
        <f t="shared" si="26"/>
        <v>-</v>
      </c>
      <c r="BE35" s="326" t="str">
        <f t="shared" si="26"/>
        <v>-</v>
      </c>
      <c r="BF35" s="326" t="str">
        <f t="shared" si="26"/>
        <v>-</v>
      </c>
      <c r="BG35" s="326" t="str">
        <f t="shared" si="26"/>
        <v>-</v>
      </c>
      <c r="BH35" s="326" t="str">
        <f t="shared" si="26"/>
        <v>-</v>
      </c>
      <c r="BI35" s="327" t="str">
        <f t="shared" si="26"/>
        <v>-</v>
      </c>
      <c r="BJ35" s="131"/>
      <c r="BK35" s="165" t="str">
        <f t="shared" ref="BK35:BQ35" si="27">IF(SUM(BK9:BK34)&gt;0,AM35/(SUM(BK9:BK34)),"-")</f>
        <v>-</v>
      </c>
      <c r="BL35" s="166" t="str">
        <f t="shared" si="27"/>
        <v>-</v>
      </c>
      <c r="BM35" s="166" t="str">
        <f t="shared" si="27"/>
        <v>-</v>
      </c>
      <c r="BN35" s="166" t="str">
        <f t="shared" si="27"/>
        <v>-</v>
      </c>
      <c r="BO35" s="166" t="str">
        <f t="shared" si="27"/>
        <v>-</v>
      </c>
      <c r="BP35" s="166" t="str">
        <f t="shared" si="27"/>
        <v>-</v>
      </c>
      <c r="BQ35" s="167" t="str">
        <f t="shared" si="27"/>
        <v>-</v>
      </c>
    </row>
    <row r="36" spans="2:93" ht="24.95" customHeight="1" thickBot="1" x14ac:dyDescent="0.25">
      <c r="B36" s="150" t="s">
        <v>26</v>
      </c>
      <c r="C36" s="228"/>
      <c r="D36" s="147"/>
      <c r="E36" s="250" t="s">
        <v>23</v>
      </c>
      <c r="F36" s="250" t="s">
        <v>23</v>
      </c>
      <c r="G36" s="148">
        <f>MAX(G9:G34)</f>
        <v>0</v>
      </c>
      <c r="H36" s="149" t="e">
        <f>MAX(H9:H34)</f>
        <v>#DIV/0!</v>
      </c>
      <c r="I36" s="120" t="s">
        <v>23</v>
      </c>
      <c r="J36" s="153">
        <f>MAX(J9:J34)</f>
        <v>0</v>
      </c>
      <c r="K36" s="125" t="s">
        <v>26</v>
      </c>
      <c r="L36" s="227"/>
      <c r="M36" s="147"/>
      <c r="N36" s="250" t="s">
        <v>23</v>
      </c>
      <c r="O36" s="250" t="s">
        <v>23</v>
      </c>
      <c r="P36" s="148">
        <f>MAX(P9:P34)</f>
        <v>0</v>
      </c>
      <c r="Q36" s="149" t="e">
        <f>MAX(Q9:Q34)</f>
        <v>#DIV/0!</v>
      </c>
      <c r="R36" s="120" t="s">
        <v>23</v>
      </c>
      <c r="S36" s="153">
        <f>MAX(S9:S34)</f>
        <v>0</v>
      </c>
      <c r="T36" s="151">
        <f>MAX(T9:T34)</f>
        <v>0</v>
      </c>
      <c r="U36" s="152" t="e">
        <f>MAX(U9:U34)</f>
        <v>#DIV/0!</v>
      </c>
    </row>
    <row r="37" spans="2:93" ht="24.95" customHeight="1" x14ac:dyDescent="0.2"/>
    <row r="38" spans="2:93" ht="24.95" customHeight="1" x14ac:dyDescent="0.2"/>
    <row r="39" spans="2:93" ht="24.95" customHeight="1" x14ac:dyDescent="0.2"/>
    <row r="40" spans="2:93" ht="24.95" customHeight="1" x14ac:dyDescent="0.2"/>
    <row r="41" spans="2:93" ht="24.95" customHeight="1" x14ac:dyDescent="0.2"/>
    <row r="42" spans="2:93" ht="24.95" customHeight="1" x14ac:dyDescent="0.2"/>
    <row r="43" spans="2:93" ht="24.95" customHeight="1" x14ac:dyDescent="0.2"/>
    <row r="44" spans="2:93" ht="24.95" customHeight="1" x14ac:dyDescent="0.2"/>
    <row r="45" spans="2:93" ht="24.95" customHeight="1" x14ac:dyDescent="0.2"/>
    <row r="46" spans="2:93" ht="24.95" customHeight="1" x14ac:dyDescent="0.2"/>
    <row r="47" spans="2:93" ht="24.95" customHeight="1" x14ac:dyDescent="0.2"/>
    <row r="48" spans="2:93" ht="24.95" customHeight="1" x14ac:dyDescent="0.2"/>
    <row r="49" ht="24.95" customHeight="1" x14ac:dyDescent="0.2"/>
    <row r="50" ht="24.95" customHeight="1" x14ac:dyDescent="0.2"/>
    <row r="51" ht="24.95" customHeight="1" x14ac:dyDescent="0.2"/>
    <row r="52" ht="24.95" customHeight="1" x14ac:dyDescent="0.2"/>
    <row r="53" ht="24.95" customHeight="1" x14ac:dyDescent="0.2"/>
    <row r="54" ht="24.95" customHeight="1" x14ac:dyDescent="0.2"/>
    <row r="55" ht="24.95" customHeight="1" x14ac:dyDescent="0.2"/>
    <row r="56" ht="24.95" customHeight="1" x14ac:dyDescent="0.2"/>
    <row r="57" ht="24.95" customHeight="1" x14ac:dyDescent="0.2"/>
    <row r="58" ht="24.95" customHeight="1" x14ac:dyDescent="0.2"/>
    <row r="59" ht="24.95" customHeight="1" x14ac:dyDescent="0.2"/>
    <row r="60" ht="24.95" customHeight="1" x14ac:dyDescent="0.2"/>
    <row r="61" ht="24.95" customHeight="1" x14ac:dyDescent="0.2"/>
    <row r="62" ht="24.95" customHeight="1" x14ac:dyDescent="0.2"/>
    <row r="63" ht="24.95" customHeight="1" x14ac:dyDescent="0.2"/>
    <row r="64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  <row r="119" ht="24.95" customHeight="1" x14ac:dyDescent="0.2"/>
    <row r="120" ht="24.95" customHeight="1" x14ac:dyDescent="0.2"/>
    <row r="121" ht="24.95" customHeight="1" x14ac:dyDescent="0.2"/>
    <row r="122" ht="24.95" customHeight="1" x14ac:dyDescent="0.2"/>
    <row r="123" ht="24.95" customHeight="1" x14ac:dyDescent="0.2"/>
    <row r="124" ht="24.95" customHeight="1" x14ac:dyDescent="0.2"/>
    <row r="125" ht="24.95" customHeight="1" x14ac:dyDescent="0.2"/>
    <row r="126" ht="24.95" customHeight="1" x14ac:dyDescent="0.2"/>
    <row r="127" ht="24.95" customHeight="1" x14ac:dyDescent="0.2"/>
    <row r="128" ht="24.95" customHeight="1" x14ac:dyDescent="0.2"/>
    <row r="129" ht="24.95" customHeight="1" x14ac:dyDescent="0.2"/>
    <row r="130" ht="24.95" customHeight="1" x14ac:dyDescent="0.2"/>
    <row r="131" ht="24.95" customHeight="1" x14ac:dyDescent="0.2"/>
    <row r="132" ht="24.95" customHeight="1" x14ac:dyDescent="0.2"/>
    <row r="133" ht="24.95" customHeight="1" x14ac:dyDescent="0.2"/>
    <row r="134" ht="24.95" customHeight="1" x14ac:dyDescent="0.2"/>
    <row r="135" ht="24.95" customHeight="1" x14ac:dyDescent="0.2"/>
    <row r="136" ht="24.95" customHeight="1" x14ac:dyDescent="0.2"/>
    <row r="137" ht="24.95" customHeight="1" x14ac:dyDescent="0.2"/>
    <row r="138" ht="24.95" customHeight="1" x14ac:dyDescent="0.2"/>
    <row r="139" ht="24.95" customHeight="1" x14ac:dyDescent="0.2"/>
    <row r="140" ht="24.95" customHeight="1" x14ac:dyDescent="0.2"/>
    <row r="141" ht="24.95" customHeight="1" x14ac:dyDescent="0.2"/>
    <row r="142" ht="24.95" customHeight="1" x14ac:dyDescent="0.2"/>
    <row r="143" ht="24.95" customHeight="1" x14ac:dyDescent="0.2"/>
    <row r="144" ht="24.95" customHeight="1" x14ac:dyDescent="0.2"/>
    <row r="145" ht="24.95" customHeight="1" x14ac:dyDescent="0.2"/>
    <row r="146" ht="24.95" customHeight="1" x14ac:dyDescent="0.2"/>
    <row r="147" ht="24.95" customHeight="1" x14ac:dyDescent="0.2"/>
    <row r="148" ht="24.95" customHeight="1" x14ac:dyDescent="0.2"/>
    <row r="149" ht="24.95" customHeight="1" x14ac:dyDescent="0.2"/>
    <row r="150" ht="24.95" customHeight="1" x14ac:dyDescent="0.2"/>
    <row r="151" ht="24.95" customHeight="1" x14ac:dyDescent="0.2"/>
    <row r="152" ht="24.95" customHeight="1" x14ac:dyDescent="0.2"/>
    <row r="153" ht="24.95" customHeight="1" x14ac:dyDescent="0.2"/>
    <row r="154" ht="24.95" customHeight="1" x14ac:dyDescent="0.2"/>
    <row r="155" ht="24.95" customHeight="1" x14ac:dyDescent="0.2"/>
    <row r="156" ht="24.95" customHeight="1" x14ac:dyDescent="0.2"/>
    <row r="157" ht="24.95" customHeight="1" x14ac:dyDescent="0.2"/>
    <row r="158" ht="24.95" customHeight="1" x14ac:dyDescent="0.2"/>
    <row r="159" ht="24.95" customHeight="1" x14ac:dyDescent="0.2"/>
    <row r="160" ht="24.95" customHeight="1" x14ac:dyDescent="0.2"/>
    <row r="161" ht="24.95" customHeight="1" x14ac:dyDescent="0.2"/>
    <row r="162" ht="24.95" customHeight="1" x14ac:dyDescent="0.2"/>
    <row r="163" ht="24.95" customHeight="1" x14ac:dyDescent="0.2"/>
    <row r="164" ht="24.95" customHeight="1" x14ac:dyDescent="0.2"/>
    <row r="165" ht="24.95" customHeight="1" x14ac:dyDescent="0.2"/>
    <row r="166" ht="24.95" customHeight="1" x14ac:dyDescent="0.2"/>
    <row r="167" ht="24.95" customHeight="1" x14ac:dyDescent="0.2"/>
    <row r="168" ht="24.95" customHeight="1" x14ac:dyDescent="0.2"/>
    <row r="169" ht="24.95" customHeight="1" x14ac:dyDescent="0.2"/>
    <row r="170" ht="24.95" customHeight="1" x14ac:dyDescent="0.2"/>
    <row r="171" ht="24.95" customHeight="1" x14ac:dyDescent="0.2"/>
    <row r="172" ht="24.95" customHeight="1" x14ac:dyDescent="0.2"/>
    <row r="173" ht="24.95" customHeight="1" x14ac:dyDescent="0.2"/>
    <row r="174" ht="24.95" customHeight="1" x14ac:dyDescent="0.2"/>
    <row r="175" ht="24.95" customHeight="1" x14ac:dyDescent="0.2"/>
    <row r="176" ht="24.95" customHeight="1" x14ac:dyDescent="0.2"/>
    <row r="177" ht="24.95" customHeight="1" x14ac:dyDescent="0.2"/>
    <row r="178" ht="24.95" customHeight="1" x14ac:dyDescent="0.2"/>
    <row r="179" ht="24.95" customHeight="1" x14ac:dyDescent="0.2"/>
    <row r="180" ht="24.95" customHeight="1" x14ac:dyDescent="0.2"/>
    <row r="181" ht="24.95" customHeight="1" x14ac:dyDescent="0.2"/>
    <row r="182" ht="24.95" customHeight="1" x14ac:dyDescent="0.2"/>
    <row r="183" ht="24.95" customHeight="1" x14ac:dyDescent="0.2"/>
    <row r="184" ht="24.95" customHeight="1" x14ac:dyDescent="0.2"/>
    <row r="185" ht="24.95" customHeight="1" x14ac:dyDescent="0.2"/>
    <row r="186" ht="24.95" customHeight="1" x14ac:dyDescent="0.2"/>
    <row r="187" ht="24.95" customHeight="1" x14ac:dyDescent="0.2"/>
    <row r="188" ht="24.95" customHeight="1" x14ac:dyDescent="0.2"/>
    <row r="189" ht="24.95" customHeight="1" x14ac:dyDescent="0.2"/>
    <row r="190" ht="24.95" customHeight="1" x14ac:dyDescent="0.2"/>
    <row r="191" ht="24.95" customHeight="1" x14ac:dyDescent="0.2"/>
    <row r="192" ht="24.95" customHeight="1" x14ac:dyDescent="0.2"/>
    <row r="193" ht="24.95" customHeight="1" x14ac:dyDescent="0.2"/>
    <row r="194" ht="24.95" customHeight="1" x14ac:dyDescent="0.2"/>
    <row r="195" ht="24.95" customHeight="1" x14ac:dyDescent="0.2"/>
    <row r="196" ht="24.95" customHeight="1" x14ac:dyDescent="0.2"/>
    <row r="197" ht="24.95" customHeight="1" x14ac:dyDescent="0.2"/>
    <row r="198" ht="24.95" customHeight="1" x14ac:dyDescent="0.2"/>
    <row r="199" ht="24.95" customHeight="1" x14ac:dyDescent="0.2"/>
    <row r="200" ht="24.95" customHeight="1" x14ac:dyDescent="0.2"/>
    <row r="201" ht="24.95" customHeight="1" x14ac:dyDescent="0.2"/>
    <row r="202" ht="24.95" customHeight="1" x14ac:dyDescent="0.2"/>
    <row r="203" ht="24.95" customHeight="1" x14ac:dyDescent="0.2"/>
    <row r="204" ht="24.95" customHeight="1" x14ac:dyDescent="0.2"/>
    <row r="205" ht="24.95" customHeight="1" x14ac:dyDescent="0.2"/>
    <row r="206" ht="24.95" customHeight="1" x14ac:dyDescent="0.2"/>
    <row r="207" ht="24.95" customHeight="1" x14ac:dyDescent="0.2"/>
    <row r="208" ht="24.95" customHeight="1" x14ac:dyDescent="0.2"/>
    <row r="209" ht="24.95" customHeight="1" x14ac:dyDescent="0.2"/>
    <row r="210" ht="24.95" customHeight="1" x14ac:dyDescent="0.2"/>
    <row r="211" ht="24.95" customHeight="1" x14ac:dyDescent="0.2"/>
    <row r="212" ht="24.95" customHeight="1" x14ac:dyDescent="0.2"/>
    <row r="213" ht="24.95" customHeight="1" x14ac:dyDescent="0.2"/>
    <row r="214" ht="24.95" customHeight="1" x14ac:dyDescent="0.2"/>
    <row r="215" ht="24.95" customHeight="1" x14ac:dyDescent="0.2"/>
    <row r="216" ht="24.95" customHeight="1" x14ac:dyDescent="0.2"/>
    <row r="217" ht="24.95" customHeight="1" x14ac:dyDescent="0.2"/>
    <row r="218" ht="24.95" customHeight="1" x14ac:dyDescent="0.2"/>
    <row r="219" ht="24.95" customHeight="1" x14ac:dyDescent="0.2"/>
    <row r="220" ht="24.95" customHeight="1" x14ac:dyDescent="0.2"/>
    <row r="221" ht="24.95" customHeight="1" x14ac:dyDescent="0.2"/>
    <row r="222" ht="24.95" customHeight="1" x14ac:dyDescent="0.2"/>
    <row r="223" ht="24.95" customHeight="1" x14ac:dyDescent="0.2"/>
    <row r="224" ht="24.95" customHeight="1" x14ac:dyDescent="0.2"/>
    <row r="225" ht="24.95" customHeight="1" x14ac:dyDescent="0.2"/>
    <row r="226" ht="24.95" customHeight="1" x14ac:dyDescent="0.2"/>
    <row r="227" ht="24.95" customHeight="1" x14ac:dyDescent="0.2"/>
    <row r="228" ht="24.95" customHeight="1" x14ac:dyDescent="0.2"/>
    <row r="229" ht="24.95" customHeight="1" x14ac:dyDescent="0.2"/>
    <row r="230" ht="24.95" customHeight="1" x14ac:dyDescent="0.2"/>
    <row r="231" ht="24.95" customHeight="1" x14ac:dyDescent="0.2"/>
    <row r="232" ht="24.95" customHeight="1" x14ac:dyDescent="0.2"/>
    <row r="233" ht="24.95" customHeight="1" x14ac:dyDescent="0.2"/>
    <row r="234" ht="24.95" customHeight="1" x14ac:dyDescent="0.2"/>
    <row r="235" ht="24.95" customHeight="1" x14ac:dyDescent="0.2"/>
    <row r="236" ht="24.95" customHeight="1" x14ac:dyDescent="0.2"/>
    <row r="237" ht="24.95" customHeight="1" x14ac:dyDescent="0.2"/>
    <row r="238" ht="24.95" customHeight="1" x14ac:dyDescent="0.2"/>
    <row r="239" ht="24.95" customHeight="1" x14ac:dyDescent="0.2"/>
    <row r="240" ht="24.95" customHeight="1" x14ac:dyDescent="0.2"/>
    <row r="241" ht="24.95" customHeight="1" x14ac:dyDescent="0.2"/>
    <row r="242" ht="24.95" customHeight="1" x14ac:dyDescent="0.2"/>
    <row r="243" ht="24.95" customHeight="1" x14ac:dyDescent="0.2"/>
    <row r="244" ht="24.95" customHeight="1" x14ac:dyDescent="0.2"/>
    <row r="245" ht="24.95" customHeight="1" x14ac:dyDescent="0.2"/>
    <row r="246" ht="24.95" customHeight="1" x14ac:dyDescent="0.2"/>
    <row r="247" ht="24.95" customHeight="1" x14ac:dyDescent="0.2"/>
    <row r="248" ht="24.95" customHeight="1" x14ac:dyDescent="0.2"/>
    <row r="249" ht="24.95" customHeight="1" x14ac:dyDescent="0.2"/>
    <row r="250" ht="24.95" customHeight="1" x14ac:dyDescent="0.2"/>
    <row r="251" ht="24.95" customHeight="1" x14ac:dyDescent="0.2"/>
    <row r="252" ht="24.95" customHeight="1" x14ac:dyDescent="0.2"/>
    <row r="253" ht="24.95" customHeight="1" x14ac:dyDescent="0.2"/>
    <row r="254" ht="24.95" customHeight="1" x14ac:dyDescent="0.2"/>
    <row r="255" ht="24.95" customHeight="1" x14ac:dyDescent="0.2"/>
    <row r="256" ht="24.95" customHeight="1" x14ac:dyDescent="0.2"/>
    <row r="257" ht="24.95" customHeight="1" x14ac:dyDescent="0.2"/>
    <row r="258" ht="24.95" customHeight="1" x14ac:dyDescent="0.2"/>
    <row r="259" ht="24.95" customHeight="1" x14ac:dyDescent="0.2"/>
    <row r="260" ht="24.95" customHeight="1" x14ac:dyDescent="0.2"/>
    <row r="261" ht="24.95" customHeight="1" x14ac:dyDescent="0.2"/>
    <row r="262" ht="24.95" customHeight="1" x14ac:dyDescent="0.2"/>
    <row r="263" ht="24.95" customHeight="1" x14ac:dyDescent="0.2"/>
    <row r="264" ht="24.95" customHeight="1" x14ac:dyDescent="0.2"/>
    <row r="265" ht="24.95" customHeight="1" x14ac:dyDescent="0.2"/>
    <row r="266" ht="24.95" customHeight="1" x14ac:dyDescent="0.2"/>
    <row r="267" ht="24.95" customHeight="1" x14ac:dyDescent="0.2"/>
    <row r="268" ht="24.95" customHeight="1" x14ac:dyDescent="0.2"/>
    <row r="269" ht="24.95" customHeight="1" x14ac:dyDescent="0.2"/>
    <row r="270" ht="24.95" customHeight="1" x14ac:dyDescent="0.2"/>
    <row r="271" ht="24.95" customHeight="1" x14ac:dyDescent="0.2"/>
    <row r="272" ht="24.95" customHeight="1" x14ac:dyDescent="0.2"/>
    <row r="273" ht="24.95" customHeight="1" x14ac:dyDescent="0.2"/>
    <row r="274" ht="24.95" customHeight="1" x14ac:dyDescent="0.2"/>
    <row r="275" ht="24.95" customHeight="1" x14ac:dyDescent="0.2"/>
    <row r="276" ht="24.95" customHeight="1" x14ac:dyDescent="0.2"/>
    <row r="277" ht="24.95" customHeight="1" x14ac:dyDescent="0.2"/>
    <row r="278" ht="24.95" customHeight="1" x14ac:dyDescent="0.2"/>
    <row r="279" ht="24.95" customHeight="1" x14ac:dyDescent="0.2"/>
    <row r="280" ht="24.95" customHeight="1" x14ac:dyDescent="0.2"/>
    <row r="281" ht="24.95" customHeight="1" x14ac:dyDescent="0.2"/>
    <row r="282" ht="24.95" customHeight="1" x14ac:dyDescent="0.2"/>
    <row r="283" ht="24.95" customHeight="1" x14ac:dyDescent="0.2"/>
    <row r="284" ht="24.95" customHeight="1" x14ac:dyDescent="0.2"/>
    <row r="285" ht="24.95" customHeight="1" x14ac:dyDescent="0.2"/>
    <row r="286" ht="24.95" customHeight="1" x14ac:dyDescent="0.2"/>
    <row r="287" ht="24.95" customHeight="1" x14ac:dyDescent="0.2"/>
    <row r="288" ht="24.95" customHeight="1" x14ac:dyDescent="0.2"/>
    <row r="289" ht="24.95" customHeight="1" x14ac:dyDescent="0.2"/>
    <row r="290" ht="24.95" customHeight="1" x14ac:dyDescent="0.2"/>
    <row r="291" ht="24.95" customHeight="1" x14ac:dyDescent="0.2"/>
    <row r="292" ht="24.95" customHeight="1" x14ac:dyDescent="0.2"/>
    <row r="293" ht="24.95" customHeight="1" x14ac:dyDescent="0.2"/>
    <row r="294" ht="24.95" customHeight="1" x14ac:dyDescent="0.2"/>
    <row r="295" ht="24.95" customHeight="1" x14ac:dyDescent="0.2"/>
    <row r="296" ht="24.95" customHeight="1" x14ac:dyDescent="0.2"/>
    <row r="297" ht="24.95" customHeight="1" x14ac:dyDescent="0.2"/>
    <row r="298" ht="24.95" customHeight="1" x14ac:dyDescent="0.2"/>
    <row r="299" ht="24.95" customHeight="1" x14ac:dyDescent="0.2"/>
    <row r="300" ht="24.95" customHeight="1" x14ac:dyDescent="0.2"/>
    <row r="301" ht="24.95" customHeight="1" x14ac:dyDescent="0.2"/>
    <row r="302" ht="24.95" customHeight="1" x14ac:dyDescent="0.2"/>
    <row r="303" ht="24.95" customHeight="1" x14ac:dyDescent="0.2"/>
    <row r="304" ht="24.95" customHeight="1" x14ac:dyDescent="0.2"/>
    <row r="305" ht="24.95" customHeight="1" x14ac:dyDescent="0.2"/>
    <row r="306" ht="24.95" customHeight="1" x14ac:dyDescent="0.2"/>
    <row r="307" ht="24.95" customHeight="1" x14ac:dyDescent="0.2"/>
    <row r="308" ht="24.95" customHeight="1" x14ac:dyDescent="0.2"/>
    <row r="309" ht="24.95" customHeight="1" x14ac:dyDescent="0.2"/>
    <row r="310" ht="24.95" customHeight="1" x14ac:dyDescent="0.2"/>
    <row r="311" ht="24.95" customHeight="1" x14ac:dyDescent="0.2"/>
    <row r="312" ht="24.95" customHeight="1" x14ac:dyDescent="0.2"/>
    <row r="313" ht="24.95" customHeight="1" x14ac:dyDescent="0.2"/>
    <row r="314" ht="24.95" customHeight="1" x14ac:dyDescent="0.2"/>
    <row r="315" ht="24.95" customHeight="1" x14ac:dyDescent="0.2"/>
    <row r="316" ht="24.95" customHeight="1" x14ac:dyDescent="0.2"/>
    <row r="317" ht="24.95" customHeight="1" x14ac:dyDescent="0.2"/>
    <row r="318" ht="24.95" customHeight="1" x14ac:dyDescent="0.2"/>
    <row r="319" ht="24.95" customHeight="1" x14ac:dyDescent="0.2"/>
    <row r="320" ht="24.95" customHeight="1" x14ac:dyDescent="0.2"/>
    <row r="321" ht="24.95" customHeight="1" x14ac:dyDescent="0.2"/>
    <row r="322" ht="24.95" customHeight="1" x14ac:dyDescent="0.2"/>
  </sheetData>
  <mergeCells count="11">
    <mergeCell ref="Q7:Q8"/>
    <mergeCell ref="T6:U7"/>
    <mergeCell ref="B7:B8"/>
    <mergeCell ref="C7:C8"/>
    <mergeCell ref="D7:D8"/>
    <mergeCell ref="G7:G8"/>
    <mergeCell ref="H7:H8"/>
    <mergeCell ref="K7:K8"/>
    <mergeCell ref="L7:L8"/>
    <mergeCell ref="M7:M8"/>
    <mergeCell ref="P7:P8"/>
  </mergeCells>
  <conditionalFormatting sqref="AV9:BI34 BK9:BQ34 X9:AK34 AM9:AS34 BV10:BW34 BY10:BZ34 CB10:CC34 CE10:CF34 CH10:CI34 CK10:CL34 CN10:CO34 BS10:BT34">
    <cfRule type="cellIs" dxfId="6" priority="7" stopIfTrue="1" operator="greaterThan">
      <formula>0</formula>
    </cfRule>
  </conditionalFormatting>
  <conditionalFormatting sqref="J9:J34">
    <cfRule type="expression" dxfId="5" priority="4" stopIfTrue="1">
      <formula>SUM(BS9+BV9+BY9+CB9+CE9+CH9+CK9+CN9)=1</formula>
    </cfRule>
    <cfRule type="expression" dxfId="4" priority="5" stopIfTrue="1">
      <formula>SUM(BS9+BV9+BY9+CB9+CE9+CH9+CK9+CN9)=2</formula>
    </cfRule>
    <cfRule type="expression" dxfId="3" priority="6" stopIfTrue="1">
      <formula>SUM(BS9+BV9+BY9+CB9+CE9+CH9+CK9+CN9)=3</formula>
    </cfRule>
  </conditionalFormatting>
  <conditionalFormatting sqref="S9:S34">
    <cfRule type="expression" dxfId="2" priority="1" stopIfTrue="1">
      <formula>SUM(BT9+BW9+BZ9+CC9+CF9+CI9+CL9+CO9)=1</formula>
    </cfRule>
    <cfRule type="expression" dxfId="1" priority="2" stopIfTrue="1">
      <formula>SUM(BT9+BW9+BZ9+CC9+CF9+CI9+CL9+CO9)=2</formula>
    </cfRule>
    <cfRule type="expression" dxfId="0" priority="3" stopIfTrue="1">
      <formula>SUM(BT9+BW9+BZ9+CC9+CF9+CI9+CL9+CO9)=3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scale="83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2">
    <tabColor rgb="FFFFFF00"/>
  </sheetPr>
  <dimension ref="A1:CO315"/>
  <sheetViews>
    <sheetView topLeftCell="B2" workbookViewId="0">
      <pane xSplit="1" ySplit="7" topLeftCell="C9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9.140625" style="1"/>
    <col min="2" max="3" width="6.7109375" style="1" customWidth="1"/>
    <col min="4" max="4" width="18.7109375" style="1" customWidth="1"/>
    <col min="5" max="6" width="7.7109375" style="1" customWidth="1"/>
    <col min="7" max="8" width="5.7109375" style="1" customWidth="1"/>
    <col min="9" max="9" width="15.7109375" style="1" customWidth="1"/>
    <col min="10" max="10" width="5.7109375" style="1" customWidth="1"/>
    <col min="11" max="12" width="6.7109375" style="1" customWidth="1"/>
    <col min="13" max="13" width="18.7109375" style="1" customWidth="1"/>
    <col min="14" max="15" width="7.7109375" style="1" customWidth="1"/>
    <col min="16" max="17" width="5.7109375" style="1" customWidth="1"/>
    <col min="18" max="18" width="15.7109375" style="1" customWidth="1"/>
    <col min="19" max="19" width="5.7109375" style="1" customWidth="1"/>
    <col min="20" max="20" width="6.7109375" style="1" customWidth="1"/>
    <col min="21" max="21" width="5.7109375" style="1" customWidth="1"/>
    <col min="22" max="23" width="9.140625" style="1"/>
    <col min="24" max="37" width="7.28515625" style="1" customWidth="1"/>
    <col min="38" max="38" width="1.7109375" style="1" customWidth="1"/>
    <col min="39" max="45" width="7.28515625" style="1" customWidth="1"/>
    <col min="46" max="47" width="9.140625" style="1"/>
    <col min="48" max="61" width="7.28515625" style="1" customWidth="1"/>
    <col min="62" max="62" width="1.7109375" style="1" customWidth="1"/>
    <col min="63" max="69" width="7.28515625" style="1" customWidth="1"/>
    <col min="70" max="70" width="9.140625" style="1"/>
    <col min="71" max="72" width="7.28515625" style="1" customWidth="1"/>
    <col min="73" max="73" width="9.140625" style="1"/>
    <col min="74" max="75" width="7.28515625" style="1" customWidth="1"/>
    <col min="76" max="76" width="9.140625" style="1"/>
    <col min="77" max="78" width="7.28515625" style="1" customWidth="1"/>
    <col min="79" max="79" width="9.140625" style="1"/>
    <col min="80" max="81" width="7.28515625" style="1" customWidth="1"/>
    <col min="82" max="82" width="9.140625" style="1"/>
    <col min="83" max="84" width="7.28515625" style="1" customWidth="1"/>
    <col min="85" max="85" width="9.140625" style="1"/>
    <col min="86" max="87" width="7.28515625" style="1" customWidth="1"/>
    <col min="88" max="88" width="9.140625" style="1"/>
    <col min="89" max="90" width="7.28515625" style="1" customWidth="1"/>
    <col min="91" max="91" width="9.140625" style="1"/>
    <col min="92" max="93" width="7.28515625" style="1" customWidth="1"/>
    <col min="94" max="16384" width="9.140625" style="1"/>
  </cols>
  <sheetData>
    <row r="1" spans="1:93" x14ac:dyDescent="0.2">
      <c r="AK1" s="2">
        <v>26</v>
      </c>
    </row>
    <row r="2" spans="1:93" x14ac:dyDescent="0.2">
      <c r="A2" s="1">
        <f>'1-S'!A2+1</f>
        <v>3</v>
      </c>
      <c r="U2" s="3" t="str">
        <f>(MID("TABELA",1,6))&amp;" "&amp;(A2)</f>
        <v>TABELA 3</v>
      </c>
      <c r="AS2" s="3"/>
      <c r="BQ2" s="3"/>
    </row>
    <row r="3" spans="1:93" ht="20.25" thickBot="1" x14ac:dyDescent="0.3">
      <c r="B3" s="410" t="s">
        <v>91</v>
      </c>
      <c r="C3" s="215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  <c r="S3" s="5"/>
      <c r="T3" s="4"/>
      <c r="U3" s="4"/>
      <c r="X3" s="135" t="s">
        <v>0</v>
      </c>
      <c r="Y3" s="6"/>
      <c r="Z3" s="7"/>
      <c r="AA3" s="7"/>
      <c r="AB3" s="7"/>
      <c r="AC3" s="7"/>
      <c r="AD3" s="7"/>
      <c r="AE3" s="8"/>
      <c r="AF3" s="7"/>
      <c r="AG3" s="7"/>
      <c r="AH3" s="7"/>
      <c r="AI3" s="7"/>
      <c r="AJ3" s="9"/>
      <c r="AK3" s="10"/>
      <c r="AL3" s="9"/>
      <c r="AM3" s="139">
        <f>IF(G4&gt;0,E4&amp;", "&amp;F4&amp;", "&amp;G4,IF(F4&gt;0,E4&amp;", "&amp;F4,E4))</f>
        <v>1</v>
      </c>
      <c r="AN3" s="136"/>
      <c r="AO3" s="137"/>
      <c r="AP3" s="137"/>
      <c r="AQ3" s="137"/>
      <c r="AR3" s="137"/>
      <c r="AS3" s="138" t="str">
        <f>T($K4)</f>
        <v xml:space="preserve"> Rozkład: niedzielny</v>
      </c>
      <c r="AV3" s="135" t="s">
        <v>31</v>
      </c>
      <c r="AW3" s="6"/>
      <c r="AX3" s="7"/>
      <c r="AY3" s="7"/>
      <c r="AZ3" s="7"/>
      <c r="BA3" s="7"/>
      <c r="BB3" s="7"/>
      <c r="BC3" s="8"/>
      <c r="BD3" s="7"/>
      <c r="BE3" s="7"/>
      <c r="BF3" s="7"/>
      <c r="BG3" s="7"/>
      <c r="BH3" s="9"/>
      <c r="BI3" s="10"/>
      <c r="BJ3" s="9"/>
      <c r="BK3" s="139">
        <f>IF(G4&gt;0,E4&amp;", "&amp;F4&amp;", "&amp;G4,IF(F4&gt;0,E4&amp;", "&amp;F4,E4))</f>
        <v>1</v>
      </c>
      <c r="BL3" s="136"/>
      <c r="BM3" s="137"/>
      <c r="BN3" s="137"/>
      <c r="BO3" s="137"/>
      <c r="BP3" s="137"/>
      <c r="BQ3" s="138" t="str">
        <f>T($K4)</f>
        <v xml:space="preserve"> Rozkład: niedzielny</v>
      </c>
    </row>
    <row r="4" spans="1:93" ht="18.75" thickBot="1" x14ac:dyDescent="0.25">
      <c r="B4" s="241" t="s">
        <v>28</v>
      </c>
      <c r="C4" s="242"/>
      <c r="D4" s="243"/>
      <c r="E4" s="154">
        <v>1</v>
      </c>
      <c r="F4" s="243"/>
      <c r="G4" s="243"/>
      <c r="H4" s="243"/>
      <c r="I4" s="243"/>
      <c r="J4" s="244"/>
      <c r="K4" s="245" t="s">
        <v>25</v>
      </c>
      <c r="L4" s="246"/>
      <c r="M4" s="243"/>
      <c r="N4" s="243"/>
      <c r="O4" s="243"/>
      <c r="P4" s="243"/>
      <c r="Q4" s="243"/>
      <c r="R4" s="243"/>
      <c r="S4" s="243"/>
      <c r="T4" s="243"/>
      <c r="U4" s="247"/>
      <c r="X4" s="16" t="s">
        <v>2</v>
      </c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8"/>
      <c r="AM4" s="19" t="s">
        <v>27</v>
      </c>
      <c r="AN4" s="20"/>
      <c r="AO4" s="20"/>
      <c r="AP4" s="20"/>
      <c r="AQ4" s="20"/>
      <c r="AR4" s="20"/>
      <c r="AS4" s="21"/>
      <c r="AV4" s="155" t="s">
        <v>2</v>
      </c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7"/>
      <c r="BK4" s="158" t="s">
        <v>27</v>
      </c>
      <c r="BL4" s="159"/>
      <c r="BM4" s="159"/>
      <c r="BN4" s="159"/>
      <c r="BO4" s="159"/>
      <c r="BP4" s="159"/>
      <c r="BQ4" s="160"/>
    </row>
    <row r="5" spans="1:93" x14ac:dyDescent="0.2">
      <c r="B5" s="22" t="s">
        <v>148</v>
      </c>
      <c r="C5" s="23"/>
      <c r="D5" s="23"/>
      <c r="E5" s="23"/>
      <c r="F5" s="23"/>
      <c r="G5" s="23"/>
      <c r="H5" s="23"/>
      <c r="I5" s="23"/>
      <c r="J5" s="23"/>
      <c r="K5" s="24" t="s">
        <v>149</v>
      </c>
      <c r="L5" s="23"/>
      <c r="M5" s="23"/>
      <c r="N5" s="23"/>
      <c r="O5" s="23"/>
      <c r="P5" s="23"/>
      <c r="Q5" s="23"/>
      <c r="R5" s="23"/>
      <c r="S5" s="25"/>
      <c r="T5" s="145" t="s">
        <v>3</v>
      </c>
      <c r="U5" s="146"/>
      <c r="X5" s="26" t="s">
        <v>4</v>
      </c>
      <c r="Y5" s="27" t="s">
        <v>4</v>
      </c>
      <c r="Z5" s="27" t="s">
        <v>4</v>
      </c>
      <c r="AA5" s="28" t="s">
        <v>4</v>
      </c>
      <c r="AB5" s="28" t="s">
        <v>4</v>
      </c>
      <c r="AC5" s="27" t="s">
        <v>4</v>
      </c>
      <c r="AD5" s="27" t="s">
        <v>4</v>
      </c>
      <c r="AE5" s="28" t="s">
        <v>4</v>
      </c>
      <c r="AF5" s="28" t="s">
        <v>4</v>
      </c>
      <c r="AG5" s="27" t="s">
        <v>4</v>
      </c>
      <c r="AH5" s="27" t="s">
        <v>4</v>
      </c>
      <c r="AI5" s="28" t="s">
        <v>4</v>
      </c>
      <c r="AJ5" s="28" t="s">
        <v>4</v>
      </c>
      <c r="AK5" s="29" t="s">
        <v>4</v>
      </c>
      <c r="AM5" s="30" t="s">
        <v>4</v>
      </c>
      <c r="AN5" s="31" t="s">
        <v>4</v>
      </c>
      <c r="AO5" s="32" t="s">
        <v>4</v>
      </c>
      <c r="AP5" s="31" t="s">
        <v>4</v>
      </c>
      <c r="AQ5" s="32" t="s">
        <v>4</v>
      </c>
      <c r="AR5" s="31" t="s">
        <v>4</v>
      </c>
      <c r="AS5" s="33" t="s">
        <v>4</v>
      </c>
      <c r="AV5" s="26" t="s">
        <v>4</v>
      </c>
      <c r="AW5" s="27" t="s">
        <v>4</v>
      </c>
      <c r="AX5" s="27" t="s">
        <v>4</v>
      </c>
      <c r="AY5" s="28" t="s">
        <v>4</v>
      </c>
      <c r="AZ5" s="28" t="s">
        <v>4</v>
      </c>
      <c r="BA5" s="27" t="s">
        <v>4</v>
      </c>
      <c r="BB5" s="27" t="s">
        <v>4</v>
      </c>
      <c r="BC5" s="28" t="s">
        <v>4</v>
      </c>
      <c r="BD5" s="28" t="s">
        <v>4</v>
      </c>
      <c r="BE5" s="27" t="s">
        <v>4</v>
      </c>
      <c r="BF5" s="27" t="s">
        <v>4</v>
      </c>
      <c r="BG5" s="28" t="s">
        <v>4</v>
      </c>
      <c r="BH5" s="28" t="s">
        <v>4</v>
      </c>
      <c r="BI5" s="29" t="s">
        <v>4</v>
      </c>
      <c r="BK5" s="30" t="s">
        <v>4</v>
      </c>
      <c r="BL5" s="31" t="s">
        <v>4</v>
      </c>
      <c r="BM5" s="32" t="s">
        <v>4</v>
      </c>
      <c r="BN5" s="31" t="s">
        <v>4</v>
      </c>
      <c r="BO5" s="32" t="s">
        <v>4</v>
      </c>
      <c r="BP5" s="31" t="s">
        <v>4</v>
      </c>
      <c r="BQ5" s="33" t="s">
        <v>4</v>
      </c>
    </row>
    <row r="6" spans="1:93" x14ac:dyDescent="0.2">
      <c r="B6" s="34" t="s">
        <v>5</v>
      </c>
      <c r="C6" s="226"/>
      <c r="D6" s="35"/>
      <c r="E6" s="35"/>
      <c r="F6" s="36"/>
      <c r="G6" s="37" t="s">
        <v>6</v>
      </c>
      <c r="H6" s="38"/>
      <c r="I6" s="39"/>
      <c r="J6" s="40"/>
      <c r="K6" s="41" t="s">
        <v>5</v>
      </c>
      <c r="L6" s="226"/>
      <c r="M6" s="35"/>
      <c r="N6" s="35"/>
      <c r="O6" s="36"/>
      <c r="P6" s="37" t="s">
        <v>6</v>
      </c>
      <c r="Q6" s="38"/>
      <c r="R6" s="39"/>
      <c r="S6" s="42"/>
      <c r="T6" s="458" t="s">
        <v>7</v>
      </c>
      <c r="U6" s="459"/>
      <c r="X6" s="43">
        <v>2.0099999999999998</v>
      </c>
      <c r="Y6" s="44">
        <v>5.01</v>
      </c>
      <c r="Z6" s="44">
        <v>6.31</v>
      </c>
      <c r="AA6" s="45">
        <v>8.01</v>
      </c>
      <c r="AB6" s="46">
        <v>9.31</v>
      </c>
      <c r="AC6" s="44">
        <v>11.01</v>
      </c>
      <c r="AD6" s="44">
        <v>12.31</v>
      </c>
      <c r="AE6" s="46">
        <v>14.01</v>
      </c>
      <c r="AF6" s="46">
        <v>15.31</v>
      </c>
      <c r="AG6" s="44">
        <v>17.010000000000002</v>
      </c>
      <c r="AH6" s="44">
        <v>18.309999999999999</v>
      </c>
      <c r="AI6" s="46">
        <v>20.010000000000002</v>
      </c>
      <c r="AJ6" s="46">
        <v>21.31</v>
      </c>
      <c r="AK6" s="47">
        <v>23.01</v>
      </c>
      <c r="AM6" s="48">
        <v>5.01</v>
      </c>
      <c r="AN6" s="49">
        <v>8.01</v>
      </c>
      <c r="AO6" s="50">
        <v>11.01</v>
      </c>
      <c r="AP6" s="49">
        <v>14.01</v>
      </c>
      <c r="AQ6" s="50">
        <v>17.010000000000002</v>
      </c>
      <c r="AR6" s="49">
        <v>20.010000000000002</v>
      </c>
      <c r="AS6" s="51">
        <v>23.01</v>
      </c>
      <c r="AV6" s="43">
        <v>2.0099999999999998</v>
      </c>
      <c r="AW6" s="44">
        <v>5.01</v>
      </c>
      <c r="AX6" s="44">
        <v>6.31</v>
      </c>
      <c r="AY6" s="45">
        <v>8.01</v>
      </c>
      <c r="AZ6" s="46">
        <v>9.31</v>
      </c>
      <c r="BA6" s="44">
        <v>11.01</v>
      </c>
      <c r="BB6" s="44">
        <v>12.31</v>
      </c>
      <c r="BC6" s="46">
        <v>14.01</v>
      </c>
      <c r="BD6" s="46">
        <v>15.31</v>
      </c>
      <c r="BE6" s="44">
        <v>17.010000000000002</v>
      </c>
      <c r="BF6" s="44">
        <v>18.309999999999999</v>
      </c>
      <c r="BG6" s="46">
        <v>20.010000000000002</v>
      </c>
      <c r="BH6" s="46">
        <v>21.31</v>
      </c>
      <c r="BI6" s="47">
        <v>23.01</v>
      </c>
      <c r="BK6" s="48">
        <v>5.01</v>
      </c>
      <c r="BL6" s="49">
        <v>8.01</v>
      </c>
      <c r="BM6" s="50">
        <v>11.01</v>
      </c>
      <c r="BN6" s="49">
        <v>14.01</v>
      </c>
      <c r="BO6" s="50">
        <v>17.010000000000002</v>
      </c>
      <c r="BP6" s="49">
        <v>20.010000000000002</v>
      </c>
      <c r="BQ6" s="51">
        <v>23.01</v>
      </c>
    </row>
    <row r="7" spans="1:93" ht="26.25" thickBot="1" x14ac:dyDescent="0.3">
      <c r="B7" s="452" t="s">
        <v>8</v>
      </c>
      <c r="C7" s="454" t="s">
        <v>48</v>
      </c>
      <c r="D7" s="454" t="s">
        <v>9</v>
      </c>
      <c r="E7" s="52" t="s">
        <v>10</v>
      </c>
      <c r="F7" s="53"/>
      <c r="G7" s="456" t="s">
        <v>11</v>
      </c>
      <c r="H7" s="456" t="s">
        <v>12</v>
      </c>
      <c r="I7" s="54" t="s">
        <v>13</v>
      </c>
      <c r="J7" s="55"/>
      <c r="K7" s="454" t="s">
        <v>8</v>
      </c>
      <c r="L7" s="454" t="s">
        <v>48</v>
      </c>
      <c r="M7" s="454" t="s">
        <v>9</v>
      </c>
      <c r="N7" s="52" t="s">
        <v>10</v>
      </c>
      <c r="O7" s="53"/>
      <c r="P7" s="456" t="s">
        <v>11</v>
      </c>
      <c r="Q7" s="456" t="s">
        <v>12</v>
      </c>
      <c r="R7" s="56" t="s">
        <v>14</v>
      </c>
      <c r="S7" s="57"/>
      <c r="T7" s="460"/>
      <c r="U7" s="461"/>
      <c r="X7" s="58" t="s">
        <v>15</v>
      </c>
      <c r="Y7" s="59" t="s">
        <v>15</v>
      </c>
      <c r="Z7" s="59" t="s">
        <v>15</v>
      </c>
      <c r="AA7" s="60" t="s">
        <v>15</v>
      </c>
      <c r="AB7" s="60" t="s">
        <v>15</v>
      </c>
      <c r="AC7" s="59" t="s">
        <v>15</v>
      </c>
      <c r="AD7" s="59" t="s">
        <v>15</v>
      </c>
      <c r="AE7" s="60" t="s">
        <v>15</v>
      </c>
      <c r="AF7" s="60" t="s">
        <v>15</v>
      </c>
      <c r="AG7" s="59" t="s">
        <v>15</v>
      </c>
      <c r="AH7" s="59" t="s">
        <v>15</v>
      </c>
      <c r="AI7" s="60" t="s">
        <v>15</v>
      </c>
      <c r="AJ7" s="60" t="s">
        <v>15</v>
      </c>
      <c r="AK7" s="61" t="s">
        <v>15</v>
      </c>
      <c r="AL7" s="62"/>
      <c r="AM7" s="63" t="s">
        <v>15</v>
      </c>
      <c r="AN7" s="64" t="s">
        <v>15</v>
      </c>
      <c r="AO7" s="65" t="s">
        <v>15</v>
      </c>
      <c r="AP7" s="64" t="s">
        <v>15</v>
      </c>
      <c r="AQ7" s="65" t="s">
        <v>15</v>
      </c>
      <c r="AR7" s="64" t="s">
        <v>15</v>
      </c>
      <c r="AS7" s="66" t="s">
        <v>15</v>
      </c>
      <c r="AV7" s="58" t="s">
        <v>15</v>
      </c>
      <c r="AW7" s="59" t="s">
        <v>15</v>
      </c>
      <c r="AX7" s="59" t="s">
        <v>15</v>
      </c>
      <c r="AY7" s="60" t="s">
        <v>15</v>
      </c>
      <c r="AZ7" s="60" t="s">
        <v>15</v>
      </c>
      <c r="BA7" s="59" t="s">
        <v>15</v>
      </c>
      <c r="BB7" s="59" t="s">
        <v>15</v>
      </c>
      <c r="BC7" s="60" t="s">
        <v>15</v>
      </c>
      <c r="BD7" s="60" t="s">
        <v>15</v>
      </c>
      <c r="BE7" s="59" t="s">
        <v>15</v>
      </c>
      <c r="BF7" s="59" t="s">
        <v>15</v>
      </c>
      <c r="BG7" s="60" t="s">
        <v>15</v>
      </c>
      <c r="BH7" s="60" t="s">
        <v>15</v>
      </c>
      <c r="BI7" s="61" t="s">
        <v>15</v>
      </c>
      <c r="BJ7" s="62"/>
      <c r="BK7" s="63" t="s">
        <v>15</v>
      </c>
      <c r="BL7" s="64" t="s">
        <v>15</v>
      </c>
      <c r="BM7" s="65" t="s">
        <v>15</v>
      </c>
      <c r="BN7" s="64" t="s">
        <v>15</v>
      </c>
      <c r="BO7" s="65" t="s">
        <v>15</v>
      </c>
      <c r="BP7" s="64" t="s">
        <v>15</v>
      </c>
      <c r="BQ7" s="66" t="s">
        <v>15</v>
      </c>
      <c r="BS7" s="135" t="s">
        <v>57</v>
      </c>
      <c r="BT7" s="139"/>
      <c r="BV7" s="135" t="s">
        <v>59</v>
      </c>
      <c r="BW7" s="139"/>
      <c r="BY7" s="135" t="s">
        <v>60</v>
      </c>
      <c r="BZ7" s="139"/>
      <c r="CB7" s="135" t="s">
        <v>61</v>
      </c>
      <c r="CC7" s="139"/>
      <c r="CE7" s="135" t="s">
        <v>62</v>
      </c>
      <c r="CF7" s="139"/>
      <c r="CH7" s="135" t="s">
        <v>63</v>
      </c>
      <c r="CI7" s="139"/>
      <c r="CK7" s="135" t="s">
        <v>64</v>
      </c>
      <c r="CL7" s="139"/>
      <c r="CN7" s="135" t="s">
        <v>65</v>
      </c>
      <c r="CO7" s="139"/>
    </row>
    <row r="8" spans="1:93" ht="26.25" thickBot="1" x14ac:dyDescent="0.25">
      <c r="B8" s="453"/>
      <c r="C8" s="455"/>
      <c r="D8" s="455"/>
      <c r="E8" s="67" t="s">
        <v>16</v>
      </c>
      <c r="F8" s="67" t="s">
        <v>17</v>
      </c>
      <c r="G8" s="457"/>
      <c r="H8" s="457"/>
      <c r="I8" s="68" t="s">
        <v>18</v>
      </c>
      <c r="J8" s="68" t="s">
        <v>19</v>
      </c>
      <c r="K8" s="455"/>
      <c r="L8" s="455"/>
      <c r="M8" s="455"/>
      <c r="N8" s="67" t="s">
        <v>20</v>
      </c>
      <c r="O8" s="67" t="s">
        <v>21</v>
      </c>
      <c r="P8" s="457"/>
      <c r="Q8" s="457"/>
      <c r="R8" s="68" t="s">
        <v>18</v>
      </c>
      <c r="S8" s="68" t="s">
        <v>19</v>
      </c>
      <c r="T8" s="68" t="s">
        <v>11</v>
      </c>
      <c r="U8" s="69" t="s">
        <v>12</v>
      </c>
      <c r="X8" s="70">
        <v>5</v>
      </c>
      <c r="Y8" s="71">
        <v>6.3</v>
      </c>
      <c r="Z8" s="71">
        <v>8</v>
      </c>
      <c r="AA8" s="72">
        <v>9.3000000000000007</v>
      </c>
      <c r="AB8" s="73">
        <v>11</v>
      </c>
      <c r="AC8" s="71">
        <v>12.3</v>
      </c>
      <c r="AD8" s="71">
        <v>14</v>
      </c>
      <c r="AE8" s="73">
        <v>15.3</v>
      </c>
      <c r="AF8" s="73">
        <v>17</v>
      </c>
      <c r="AG8" s="71">
        <v>18.3</v>
      </c>
      <c r="AH8" s="71">
        <v>20</v>
      </c>
      <c r="AI8" s="73">
        <v>21.3</v>
      </c>
      <c r="AJ8" s="73">
        <v>23</v>
      </c>
      <c r="AK8" s="74">
        <v>2</v>
      </c>
      <c r="AL8" s="62"/>
      <c r="AM8" s="75">
        <v>8</v>
      </c>
      <c r="AN8" s="76">
        <v>11</v>
      </c>
      <c r="AO8" s="77">
        <v>14</v>
      </c>
      <c r="AP8" s="76">
        <v>17</v>
      </c>
      <c r="AQ8" s="77">
        <v>20</v>
      </c>
      <c r="AR8" s="76">
        <v>23</v>
      </c>
      <c r="AS8" s="78">
        <v>5</v>
      </c>
      <c r="AV8" s="70">
        <v>5</v>
      </c>
      <c r="AW8" s="71">
        <v>6.3</v>
      </c>
      <c r="AX8" s="71">
        <v>8</v>
      </c>
      <c r="AY8" s="72">
        <v>9.3000000000000007</v>
      </c>
      <c r="AZ8" s="73">
        <v>11</v>
      </c>
      <c r="BA8" s="71">
        <v>12.3</v>
      </c>
      <c r="BB8" s="71">
        <v>14</v>
      </c>
      <c r="BC8" s="73">
        <v>15.3</v>
      </c>
      <c r="BD8" s="73">
        <v>17</v>
      </c>
      <c r="BE8" s="71">
        <v>18.3</v>
      </c>
      <c r="BF8" s="71">
        <v>20</v>
      </c>
      <c r="BG8" s="73">
        <v>21.3</v>
      </c>
      <c r="BH8" s="73">
        <v>23</v>
      </c>
      <c r="BI8" s="74">
        <v>2</v>
      </c>
      <c r="BJ8" s="62"/>
      <c r="BK8" s="75">
        <v>8</v>
      </c>
      <c r="BL8" s="76">
        <v>11</v>
      </c>
      <c r="BM8" s="77">
        <v>14</v>
      </c>
      <c r="BN8" s="76">
        <v>17</v>
      </c>
      <c r="BO8" s="77">
        <v>20</v>
      </c>
      <c r="BP8" s="76">
        <v>23</v>
      </c>
      <c r="BQ8" s="78">
        <v>5</v>
      </c>
      <c r="BS8" s="16" t="s">
        <v>55</v>
      </c>
      <c r="BT8" s="230" t="s">
        <v>56</v>
      </c>
      <c r="BV8" s="16" t="s">
        <v>55</v>
      </c>
      <c r="BW8" s="230" t="s">
        <v>56</v>
      </c>
      <c r="BY8" s="16" t="s">
        <v>55</v>
      </c>
      <c r="BZ8" s="230" t="s">
        <v>56</v>
      </c>
      <c r="CB8" s="16" t="s">
        <v>55</v>
      </c>
      <c r="CC8" s="230" t="s">
        <v>56</v>
      </c>
      <c r="CE8" s="16" t="s">
        <v>55</v>
      </c>
      <c r="CF8" s="230" t="s">
        <v>56</v>
      </c>
      <c r="CH8" s="16" t="s">
        <v>55</v>
      </c>
      <c r="CI8" s="230" t="s">
        <v>56</v>
      </c>
      <c r="CK8" s="16" t="s">
        <v>55</v>
      </c>
      <c r="CL8" s="230" t="s">
        <v>56</v>
      </c>
      <c r="CN8" s="16" t="s">
        <v>55</v>
      </c>
      <c r="CO8" s="230" t="s">
        <v>56</v>
      </c>
    </row>
    <row r="9" spans="1:93" ht="24.95" customHeight="1" x14ac:dyDescent="0.2">
      <c r="B9" s="365" t="s">
        <v>23</v>
      </c>
      <c r="C9" s="392" t="s">
        <v>23</v>
      </c>
      <c r="D9" s="390" t="s">
        <v>23</v>
      </c>
      <c r="E9" s="439" t="s">
        <v>23</v>
      </c>
      <c r="F9" s="439" t="s">
        <v>23</v>
      </c>
      <c r="G9" s="80">
        <v>0</v>
      </c>
      <c r="H9" s="373" t="s">
        <v>23</v>
      </c>
      <c r="I9" s="96" t="s">
        <v>23</v>
      </c>
      <c r="J9" s="369" t="s">
        <v>23</v>
      </c>
      <c r="K9" s="370">
        <v>5.25</v>
      </c>
      <c r="L9" s="392" t="s">
        <v>80</v>
      </c>
      <c r="M9" s="390" t="s">
        <v>111</v>
      </c>
      <c r="N9" s="399">
        <v>6.5</v>
      </c>
      <c r="O9" s="399" t="s">
        <v>23</v>
      </c>
      <c r="P9" s="369">
        <v>13</v>
      </c>
      <c r="Q9" s="373">
        <f t="shared" ref="Q9:Q26" si="0">P9/(N(N9)+N(O9))</f>
        <v>2</v>
      </c>
      <c r="R9" s="96" t="s">
        <v>114</v>
      </c>
      <c r="S9" s="82">
        <v>13</v>
      </c>
      <c r="T9" s="84">
        <f t="shared" ref="T9:T28" si="1">G9+P9</f>
        <v>13</v>
      </c>
      <c r="U9" s="85">
        <f t="shared" ref="U9:U28" si="2">T9/(N(E9)+N(F9)+N(N9)+N(O9))</f>
        <v>2</v>
      </c>
      <c r="X9" s="86">
        <f t="shared" ref="X9:AJ27" si="3">IF(N($B9)&gt;0,IF($B9&gt;=X$6,IF($B9&lt;=X$8,$G9,0),0),0)+IF(N($K9)&gt;0,IF($K9&gt;=X$6,IF($K9&lt;=X$8,$P9,0),0),0)</f>
        <v>0</v>
      </c>
      <c r="Y9" s="87">
        <f t="shared" si="3"/>
        <v>13</v>
      </c>
      <c r="Z9" s="87">
        <f t="shared" si="3"/>
        <v>0</v>
      </c>
      <c r="AA9" s="88">
        <f t="shared" si="3"/>
        <v>0</v>
      </c>
      <c r="AB9" s="88">
        <f t="shared" si="3"/>
        <v>0</v>
      </c>
      <c r="AC9" s="87">
        <f t="shared" si="3"/>
        <v>0</v>
      </c>
      <c r="AD9" s="87">
        <f t="shared" si="3"/>
        <v>0</v>
      </c>
      <c r="AE9" s="88">
        <f t="shared" si="3"/>
        <v>0</v>
      </c>
      <c r="AF9" s="88">
        <f t="shared" si="3"/>
        <v>0</v>
      </c>
      <c r="AG9" s="87">
        <f t="shared" si="3"/>
        <v>0</v>
      </c>
      <c r="AH9" s="87">
        <f t="shared" si="3"/>
        <v>0</v>
      </c>
      <c r="AI9" s="88">
        <f t="shared" si="3"/>
        <v>0</v>
      </c>
      <c r="AJ9" s="88">
        <f t="shared" si="3"/>
        <v>0</v>
      </c>
      <c r="AK9" s="89">
        <f t="shared" ref="AK9:AK27" si="4">IF(N($B9)&gt;0,IF($B9&gt;=AK$6,IF($B9&lt;=AK$1,$G9,0),0),0)+IF(N($K9)&gt;0,IF($K9&gt;=AK$6,IF($K9&lt;=AK$1,$P9,0),0),0)</f>
        <v>0</v>
      </c>
      <c r="AM9" s="90">
        <f t="shared" ref="AM9:AM27" si="5">Y9+Z9</f>
        <v>13</v>
      </c>
      <c r="AN9" s="91">
        <f t="shared" ref="AN9:AN27" si="6">AA9+AB9</f>
        <v>0</v>
      </c>
      <c r="AO9" s="92">
        <f t="shared" ref="AO9:AO27" si="7">AC9+AD9</f>
        <v>0</v>
      </c>
      <c r="AP9" s="91">
        <f t="shared" ref="AP9:AP27" si="8">AE9+AF9</f>
        <v>0</v>
      </c>
      <c r="AQ9" s="92">
        <f t="shared" ref="AQ9:AQ27" si="9">AG9+AH9</f>
        <v>0</v>
      </c>
      <c r="AR9" s="91">
        <f t="shared" ref="AR9:AR27" si="10">AI9+AJ9</f>
        <v>0</v>
      </c>
      <c r="AS9" s="93">
        <f t="shared" ref="AS9:AS27" si="11">AK9+X9</f>
        <v>0</v>
      </c>
      <c r="AV9" s="86">
        <f t="shared" ref="AV9:BH27" si="12">IF(N($B9)&gt;0,IF($B9&gt;=AV$6,IF($B9&lt;=AV$8,N($E9)+N($F9),0),0),0)+IF(N($K9)&gt;0,IF($K9&gt;=AV$6,IF($K9&lt;=AV$8,N($N9)+N($O9),0),0),0)</f>
        <v>0</v>
      </c>
      <c r="AW9" s="87">
        <f t="shared" si="12"/>
        <v>6.5</v>
      </c>
      <c r="AX9" s="87">
        <f t="shared" si="12"/>
        <v>0</v>
      </c>
      <c r="AY9" s="88">
        <f t="shared" si="12"/>
        <v>0</v>
      </c>
      <c r="AZ9" s="88">
        <f t="shared" si="12"/>
        <v>0</v>
      </c>
      <c r="BA9" s="87">
        <f t="shared" si="12"/>
        <v>0</v>
      </c>
      <c r="BB9" s="87">
        <f t="shared" si="12"/>
        <v>0</v>
      </c>
      <c r="BC9" s="88">
        <f t="shared" si="12"/>
        <v>0</v>
      </c>
      <c r="BD9" s="88">
        <f t="shared" si="12"/>
        <v>0</v>
      </c>
      <c r="BE9" s="87">
        <f t="shared" si="12"/>
        <v>0</v>
      </c>
      <c r="BF9" s="87">
        <f t="shared" si="12"/>
        <v>0</v>
      </c>
      <c r="BG9" s="88">
        <f t="shared" si="12"/>
        <v>0</v>
      </c>
      <c r="BH9" s="88">
        <f t="shared" si="12"/>
        <v>0</v>
      </c>
      <c r="BI9" s="89">
        <f t="shared" ref="BI9:BI27" si="13">IF(N($B9)&gt;0,IF($B9&gt;=BI$6,IF($B9&lt;=BI$8+24,N($E9)+N($F9),0),0),0)+IF(N($K9)&gt;0,IF($K9&gt;=BI$6,IF($K9&lt;=BI$8+24,N($N9)+N($O9),0),0),0)+IF(N($B9)&gt;0,IF($B9&lt;=BI$8,N($E9)+N($F9),0),0)+IF(N($K9)&gt;0,IF($K9&lt;=BI$8,N($N9)+N($O9),0),0)</f>
        <v>0</v>
      </c>
      <c r="BK9" s="161">
        <f t="shared" ref="BK9:BK27" si="14">AW9+AX9</f>
        <v>6.5</v>
      </c>
      <c r="BL9" s="162">
        <f t="shared" ref="BL9:BL27" si="15">AY9+AZ9</f>
        <v>0</v>
      </c>
      <c r="BM9" s="163">
        <f t="shared" ref="BM9:BM27" si="16">BA9+BB9</f>
        <v>0</v>
      </c>
      <c r="BN9" s="162">
        <f t="shared" ref="BN9:BN27" si="17">BC9+BD9</f>
        <v>0</v>
      </c>
      <c r="BO9" s="163">
        <f t="shared" ref="BO9:BO27" si="18">BE9+BF9</f>
        <v>0</v>
      </c>
      <c r="BP9" s="162">
        <f t="shared" ref="BP9:BP27" si="19">BG9+BH9</f>
        <v>0</v>
      </c>
      <c r="BQ9" s="164">
        <f t="shared" ref="BQ9:BQ27" si="20">BI9+AV9</f>
        <v>0</v>
      </c>
      <c r="BS9" s="86">
        <f>IF(T($C9)=T('Typy taboru'!$C$8),IF($J9&gt;0,IF($J9&gt;='Typy taboru'!$F$8,IF($J9&gt;'Typy taboru'!$G$8,IF($J9&gt;'Typy taboru'!$I$8,3,2),1),0)),0)</f>
        <v>0</v>
      </c>
      <c r="BT9" s="231">
        <f>IF(T($L9)=T('Typy taboru'!$C$8),IF($S9&gt;0,IF($S9&gt;='Typy taboru'!$F$8,IF($S9&gt;'Typy taboru'!$G$8,IF($S9&gt;'Typy taboru'!$I$8,3,2),1),0)),0)</f>
        <v>0</v>
      </c>
      <c r="BV9" s="237">
        <f>IF(T($C9)=T('Typy taboru'!$C$9),IF($J9&gt;0,IF($J9&gt;='Typy taboru'!$F$9,IF($J9&gt;'Typy taboru'!$G$9,IF($J9&gt;'Typy taboru'!$I$9,3,2),1),0)),0)</f>
        <v>0</v>
      </c>
      <c r="BW9" s="238">
        <f>IF(T($L9)=T('Typy taboru'!$C$9),IF($S9&gt;0,IF($S9&gt;='Typy taboru'!$F$9,IF($S9&gt;'Typy taboru'!$G$9,IF($S9&gt;'Typy taboru'!$I$9,3,2),1),0)),0)</f>
        <v>0</v>
      </c>
      <c r="BX9" s="216"/>
      <c r="BY9" s="237">
        <f>IF(T($C9)=T('Typy taboru'!$C$10),IF($J9&gt;0,IF($J9&gt;='Typy taboru'!$F$10,IF($J9&gt;'Typy taboru'!$G$10,IF($J9&gt;'Typy taboru'!$I$10,3,2),1),0)),0)</f>
        <v>0</v>
      </c>
      <c r="BZ9" s="238">
        <f>IF(T($L9)=T('Typy taboru'!$C$10),IF($S9&gt;0,IF($S9&gt;='Typy taboru'!$F$10,IF($S9&gt;'Typy taboru'!$G$10,IF($S9&gt;'Typy taboru'!$I$10,3,2),1),0)),0)</f>
        <v>0</v>
      </c>
      <c r="CB9" s="86">
        <f>IF(T($C9)=T('Typy taboru'!$C$11),IF($J9&gt;0,IF($J9&gt;='Typy taboru'!$F$11,IF($J9&gt;'Typy taboru'!$G$11,IF($J9&gt;'Typy taboru'!$I$11,3,2),1),0)),0)</f>
        <v>0</v>
      </c>
      <c r="CC9" s="231">
        <f>IF(T($L9)=T('Typy taboru'!$C$11),IF($S9&gt;0,IF($S9&gt;='Typy taboru'!$F$11,IF($S9&gt;'Typy taboru'!$G$11,IF($S9&gt;'Typy taboru'!$I$11,3,2),1),0)),0)</f>
        <v>0</v>
      </c>
      <c r="CE9" s="86">
        <f>IF(T($C9)=T('Typy taboru'!$C$12),IF($J9&gt;0,IF($J9&gt;='Typy taboru'!$F$12,IF($J9&gt;'Typy taboru'!$G$12,IF($J9&gt;'Typy taboru'!$I$12,3,2),1),0)),0)</f>
        <v>0</v>
      </c>
      <c r="CF9" s="231">
        <f>IF(T($L9)=T('Typy taboru'!$C$12),IF($S9&gt;0,IF($S9&gt;='Typy taboru'!$F$12,IF($S9&gt;'Typy taboru'!$G$12,IF($S9&gt;'Typy taboru'!$I$12,3,2),1),0)),0)</f>
        <v>0</v>
      </c>
      <c r="CH9" s="86">
        <f>IF(T($C9)=T('Typy taboru'!$C$13),IF($J9&gt;0,IF($J9&gt;='Typy taboru'!$F$13,IF($J9&gt;'Typy taboru'!$G$13,IF($J9&gt;'Typy taboru'!$I$13,3,2),1),0)),0)</f>
        <v>0</v>
      </c>
      <c r="CI9" s="231">
        <f>IF(T($L9)=T('Typy taboru'!$C$13),IF($S9&gt;0,IF($S9&gt;='Typy taboru'!$F$13,IF($S9&gt;'Typy taboru'!$G$13,IF($S9&gt;'Typy taboru'!$I$13,3,2),1),0)),0)</f>
        <v>0</v>
      </c>
      <c r="CK9" s="86">
        <f>IF(T($C9)=T('Typy taboru'!$C$14),IF($J9&gt;0,IF($J9&gt;='Typy taboru'!$F$14,IF($J9&gt;'Typy taboru'!$G$14,IF($J9&gt;'Typy taboru'!$I$14,3,2),1),0)),0)</f>
        <v>0</v>
      </c>
      <c r="CL9" s="231">
        <f>IF(T($L9)=T('Typy taboru'!$C$14),IF($S9&gt;0,IF($S9&gt;='Typy taboru'!$F$14,IF($S9&gt;'Typy taboru'!$G$14,IF($S9&gt;'Typy taboru'!$I$14,3,2),1),0)),0)</f>
        <v>0</v>
      </c>
      <c r="CN9" s="86">
        <f>IF(T($C9)=T('Typy taboru'!$C$15),IF($J9&gt;0,IF($J9&gt;='Typy taboru'!$F$15,IF($J9&gt;'Typy taboru'!$G$15,IF($J9&gt;'Typy taboru'!$I$15,3,2),1),0)),0)</f>
        <v>0</v>
      </c>
      <c r="CO9" s="231">
        <f>IF(T($L9)=T('Typy taboru'!$C$15),IF($S9&gt;0,IF($S9&gt;='Typy taboru'!$F$15,IF($S9&gt;'Typy taboru'!$G$15,IF($S9&gt;'Typy taboru'!$I$15,3,2),1),0)),0)</f>
        <v>0</v>
      </c>
    </row>
    <row r="10" spans="1:93" s="366" customFormat="1" ht="24.95" customHeight="1" x14ac:dyDescent="0.2">
      <c r="B10" s="371">
        <v>5.41</v>
      </c>
      <c r="C10" s="393" t="s">
        <v>80</v>
      </c>
      <c r="D10" s="390" t="s">
        <v>125</v>
      </c>
      <c r="E10" s="439">
        <v>8.4</v>
      </c>
      <c r="F10" s="439" t="s">
        <v>23</v>
      </c>
      <c r="G10" s="372">
        <v>5</v>
      </c>
      <c r="H10" s="373">
        <f t="shared" ref="H10:H28" si="21">G10/(N(E10)+N(F10))</f>
        <v>0.59523809523809523</v>
      </c>
      <c r="I10" s="96" t="s">
        <v>100</v>
      </c>
      <c r="J10" s="372">
        <v>4</v>
      </c>
      <c r="K10" s="374">
        <v>6.05</v>
      </c>
      <c r="L10" s="393" t="s">
        <v>80</v>
      </c>
      <c r="M10" s="390" t="s">
        <v>135</v>
      </c>
      <c r="N10" s="399">
        <v>11.6</v>
      </c>
      <c r="O10" s="399" t="s">
        <v>23</v>
      </c>
      <c r="P10" s="372">
        <v>3</v>
      </c>
      <c r="Q10" s="373">
        <f t="shared" si="0"/>
        <v>0.25862068965517243</v>
      </c>
      <c r="R10" s="96" t="s">
        <v>151</v>
      </c>
      <c r="S10" s="372">
        <v>3</v>
      </c>
      <c r="T10" s="375">
        <f t="shared" ref="T10:T26" si="22">G10+P10</f>
        <v>8</v>
      </c>
      <c r="U10" s="376">
        <f t="shared" ref="U10:U26" si="23">T10/(N(E10)+N(F10)+N(N10)+N(O10))</f>
        <v>0.4</v>
      </c>
      <c r="X10" s="377">
        <f t="shared" si="3"/>
        <v>0</v>
      </c>
      <c r="Y10" s="378">
        <f t="shared" si="3"/>
        <v>8</v>
      </c>
      <c r="Z10" s="378">
        <f t="shared" si="3"/>
        <v>0</v>
      </c>
      <c r="AA10" s="379">
        <f t="shared" si="3"/>
        <v>0</v>
      </c>
      <c r="AB10" s="379">
        <f t="shared" si="3"/>
        <v>0</v>
      </c>
      <c r="AC10" s="378">
        <f t="shared" si="3"/>
        <v>0</v>
      </c>
      <c r="AD10" s="378">
        <f t="shared" si="3"/>
        <v>0</v>
      </c>
      <c r="AE10" s="379">
        <f t="shared" si="3"/>
        <v>0</v>
      </c>
      <c r="AF10" s="379">
        <f t="shared" si="3"/>
        <v>0</v>
      </c>
      <c r="AG10" s="378">
        <f t="shared" si="3"/>
        <v>0</v>
      </c>
      <c r="AH10" s="378">
        <f t="shared" si="3"/>
        <v>0</v>
      </c>
      <c r="AI10" s="379">
        <f t="shared" si="3"/>
        <v>0</v>
      </c>
      <c r="AJ10" s="379">
        <f t="shared" si="3"/>
        <v>0</v>
      </c>
      <c r="AK10" s="380">
        <f t="shared" si="4"/>
        <v>0</v>
      </c>
      <c r="AM10" s="381">
        <f t="shared" ref="AM10:AM26" si="24">Y10+Z10</f>
        <v>8</v>
      </c>
      <c r="AN10" s="382">
        <f t="shared" ref="AN10:AN26" si="25">AA10+AB10</f>
        <v>0</v>
      </c>
      <c r="AO10" s="383">
        <f t="shared" ref="AO10:AO26" si="26">AC10+AD10</f>
        <v>0</v>
      </c>
      <c r="AP10" s="382">
        <f t="shared" ref="AP10:AP26" si="27">AE10+AF10</f>
        <v>0</v>
      </c>
      <c r="AQ10" s="383">
        <f t="shared" ref="AQ10:AQ26" si="28">AG10+AH10</f>
        <v>0</v>
      </c>
      <c r="AR10" s="382">
        <f t="shared" ref="AR10:AR26" si="29">AI10+AJ10</f>
        <v>0</v>
      </c>
      <c r="AS10" s="384">
        <f t="shared" ref="AS10:AS26" si="30">AK10+X10</f>
        <v>0</v>
      </c>
      <c r="AV10" s="377">
        <f t="shared" si="12"/>
        <v>0</v>
      </c>
      <c r="AW10" s="378">
        <f t="shared" si="12"/>
        <v>20</v>
      </c>
      <c r="AX10" s="378">
        <f t="shared" si="12"/>
        <v>0</v>
      </c>
      <c r="AY10" s="379">
        <f t="shared" si="12"/>
        <v>0</v>
      </c>
      <c r="AZ10" s="379">
        <f t="shared" si="12"/>
        <v>0</v>
      </c>
      <c r="BA10" s="378">
        <f t="shared" si="12"/>
        <v>0</v>
      </c>
      <c r="BB10" s="378">
        <f t="shared" si="12"/>
        <v>0</v>
      </c>
      <c r="BC10" s="379">
        <f t="shared" si="12"/>
        <v>0</v>
      </c>
      <c r="BD10" s="379">
        <f t="shared" si="12"/>
        <v>0</v>
      </c>
      <c r="BE10" s="378">
        <f t="shared" si="12"/>
        <v>0</v>
      </c>
      <c r="BF10" s="378">
        <f t="shared" si="12"/>
        <v>0</v>
      </c>
      <c r="BG10" s="379">
        <f t="shared" si="12"/>
        <v>0</v>
      </c>
      <c r="BH10" s="379">
        <f t="shared" si="12"/>
        <v>0</v>
      </c>
      <c r="BI10" s="380">
        <f t="shared" si="13"/>
        <v>0</v>
      </c>
      <c r="BK10" s="381">
        <f t="shared" ref="BK10:BK26" si="31">AW10+AX10</f>
        <v>20</v>
      </c>
      <c r="BL10" s="382">
        <f t="shared" ref="BL10:BL26" si="32">AY10+AZ10</f>
        <v>0</v>
      </c>
      <c r="BM10" s="383">
        <f t="shared" ref="BM10:BM26" si="33">BA10+BB10</f>
        <v>0</v>
      </c>
      <c r="BN10" s="382">
        <f t="shared" ref="BN10:BN26" si="34">BC10+BD10</f>
        <v>0</v>
      </c>
      <c r="BO10" s="383">
        <f t="shared" ref="BO10:BO26" si="35">BE10+BF10</f>
        <v>0</v>
      </c>
      <c r="BP10" s="382">
        <f t="shared" ref="BP10:BP26" si="36">BG10+BH10</f>
        <v>0</v>
      </c>
      <c r="BQ10" s="384">
        <f t="shared" ref="BQ10:BQ26" si="37">BI10+AV10</f>
        <v>0</v>
      </c>
      <c r="BS10" s="377">
        <f>IF(T($C10)=T('Typy taboru'!$C$8),IF($J10&gt;0,IF($J10&gt;='Typy taboru'!$F$8,IF($J10&gt;'Typy taboru'!$G$8,IF($J10&gt;'Typy taboru'!$I$8,3,2),1),0)),0)</f>
        <v>0</v>
      </c>
      <c r="BT10" s="388">
        <f>IF(T($L10)=T('Typy taboru'!$C$8),IF($S10&gt;0,IF($S10&gt;='Typy taboru'!$F$8,IF($S10&gt;'Typy taboru'!$G$8,IF($S10&gt;'Typy taboru'!$I$8,3,2),1),0)),0)</f>
        <v>0</v>
      </c>
      <c r="BV10" s="377">
        <f>IF(T($C10)=T('Typy taboru'!$C$9),IF($J10&gt;0,IF($J10&gt;='Typy taboru'!$F$9,IF($J10&gt;'Typy taboru'!$G$9,IF($J10&gt;'Typy taboru'!$I$9,3,2),1),0)),0)</f>
        <v>0</v>
      </c>
      <c r="BW10" s="388">
        <f>IF(T($L10)=T('Typy taboru'!$C$9),IF($S10&gt;0,IF($S10&gt;='Typy taboru'!$F$9,IF($S10&gt;'Typy taboru'!$G$9,IF($S10&gt;'Typy taboru'!$I$9,3,2),1),0)),0)</f>
        <v>0</v>
      </c>
      <c r="BY10" s="377">
        <f>IF(T($C10)=T('Typy taboru'!$C$10),IF($J10&gt;0,IF($J10&gt;='Typy taboru'!$F$10,IF($J10&gt;'Typy taboru'!$G$10,IF($J10&gt;'Typy taboru'!$I$10,3,2),1),0)),0)</f>
        <v>0</v>
      </c>
      <c r="BZ10" s="388">
        <f>IF(T($L10)=T('Typy taboru'!$C$10),IF($S10&gt;0,IF($S10&gt;='Typy taboru'!$F$10,IF($S10&gt;'Typy taboru'!$G$10,IF($S10&gt;'Typy taboru'!$I$10,3,2),1),0)),0)</f>
        <v>0</v>
      </c>
      <c r="CB10" s="377">
        <f>IF(T($C10)=T('Typy taboru'!$C$11),IF($J10&gt;0,IF($J10&gt;='Typy taboru'!$F$11,IF($J10&gt;'Typy taboru'!$G$11,IF($J10&gt;'Typy taboru'!$I$11,3,2),1),0)),0)</f>
        <v>0</v>
      </c>
      <c r="CC10" s="388">
        <f>IF(T($L10)=T('Typy taboru'!$C$11),IF($S10&gt;0,IF($S10&gt;='Typy taboru'!$F$11,IF($S10&gt;'Typy taboru'!$G$11,IF($S10&gt;'Typy taboru'!$I$11,3,2),1),0)),0)</f>
        <v>0</v>
      </c>
      <c r="CE10" s="377">
        <f>IF(T($C10)=T('Typy taboru'!$C$12),IF($J10&gt;0,IF($J10&gt;='Typy taboru'!$F$12,IF($J10&gt;'Typy taboru'!$G$12,IF($J10&gt;'Typy taboru'!$I$12,3,2),1),0)),0)</f>
        <v>0</v>
      </c>
      <c r="CF10" s="388">
        <f>IF(T($L10)=T('Typy taboru'!$C$12),IF($S10&gt;0,IF($S10&gt;='Typy taboru'!$F$12,IF($S10&gt;'Typy taboru'!$G$12,IF($S10&gt;'Typy taboru'!$I$12,3,2),1),0)),0)</f>
        <v>0</v>
      </c>
      <c r="CH10" s="377">
        <f>IF(T($C10)=T('Typy taboru'!$C$13),IF($J10&gt;0,IF($J10&gt;='Typy taboru'!$F$13,IF($J10&gt;'Typy taboru'!$G$13,IF($J10&gt;'Typy taboru'!$I$13,3,2),1),0)),0)</f>
        <v>0</v>
      </c>
      <c r="CI10" s="388">
        <f>IF(T($L10)=T('Typy taboru'!$C$13),IF($S10&gt;0,IF($S10&gt;='Typy taboru'!$F$13,IF($S10&gt;'Typy taboru'!$G$13,IF($S10&gt;'Typy taboru'!$I$13,3,2),1),0)),0)</f>
        <v>0</v>
      </c>
      <c r="CK10" s="377">
        <f>IF(T($C10)=T('Typy taboru'!$C$14),IF($J10&gt;0,IF($J10&gt;='Typy taboru'!$F$14,IF($J10&gt;'Typy taboru'!$G$14,IF($J10&gt;'Typy taboru'!$I$14,3,2),1),0)),0)</f>
        <v>0</v>
      </c>
      <c r="CL10" s="388">
        <f>IF(T($L10)=T('Typy taboru'!$C$14),IF($S10&gt;0,IF($S10&gt;='Typy taboru'!$F$14,IF($S10&gt;'Typy taboru'!$G$14,IF($S10&gt;'Typy taboru'!$I$14,3,2),1),0)),0)</f>
        <v>0</v>
      </c>
      <c r="CN10" s="377">
        <f>IF(T($C10)=T('Typy taboru'!$C$15),IF($J10&gt;0,IF($J10&gt;='Typy taboru'!$F$15,IF($J10&gt;'Typy taboru'!$G$15,IF($J10&gt;'Typy taboru'!$I$15,3,2),1),0)),0)</f>
        <v>0</v>
      </c>
      <c r="CO10" s="388">
        <f>IF(T($L10)=T('Typy taboru'!$C$15),IF($S10&gt;0,IF($S10&gt;='Typy taboru'!$F$15,IF($S10&gt;'Typy taboru'!$G$15,IF($S10&gt;'Typy taboru'!$I$15,3,2),1),0)),0)</f>
        <v>0</v>
      </c>
    </row>
    <row r="11" spans="1:93" s="366" customFormat="1" ht="24.95" customHeight="1" x14ac:dyDescent="0.2">
      <c r="B11" s="371">
        <v>6.36</v>
      </c>
      <c r="C11" s="393" t="s">
        <v>80</v>
      </c>
      <c r="D11" s="390" t="s">
        <v>118</v>
      </c>
      <c r="E11" s="439">
        <v>10.5</v>
      </c>
      <c r="F11" s="439" t="s">
        <v>23</v>
      </c>
      <c r="G11" s="372">
        <v>4</v>
      </c>
      <c r="H11" s="373">
        <f t="shared" si="21"/>
        <v>0.38095238095238093</v>
      </c>
      <c r="I11" s="96" t="s">
        <v>102</v>
      </c>
      <c r="J11" s="372">
        <v>4</v>
      </c>
      <c r="K11" s="374">
        <v>7.13</v>
      </c>
      <c r="L11" s="393" t="s">
        <v>80</v>
      </c>
      <c r="M11" s="390" t="s">
        <v>133</v>
      </c>
      <c r="N11" s="399">
        <v>6.1</v>
      </c>
      <c r="O11" s="399" t="s">
        <v>23</v>
      </c>
      <c r="P11" s="372">
        <v>6</v>
      </c>
      <c r="Q11" s="373">
        <f t="shared" si="0"/>
        <v>0.98360655737704927</v>
      </c>
      <c r="R11" s="96" t="s">
        <v>108</v>
      </c>
      <c r="S11" s="372">
        <v>6</v>
      </c>
      <c r="T11" s="375">
        <f t="shared" si="22"/>
        <v>10</v>
      </c>
      <c r="U11" s="376">
        <f t="shared" si="23"/>
        <v>0.60240963855421681</v>
      </c>
      <c r="X11" s="377">
        <f t="shared" si="3"/>
        <v>0</v>
      </c>
      <c r="Y11" s="378">
        <f t="shared" si="3"/>
        <v>0</v>
      </c>
      <c r="Z11" s="378">
        <f t="shared" si="3"/>
        <v>10</v>
      </c>
      <c r="AA11" s="379">
        <f t="shared" si="3"/>
        <v>0</v>
      </c>
      <c r="AB11" s="379">
        <f t="shared" si="3"/>
        <v>0</v>
      </c>
      <c r="AC11" s="378">
        <f t="shared" si="3"/>
        <v>0</v>
      </c>
      <c r="AD11" s="378">
        <f t="shared" si="3"/>
        <v>0</v>
      </c>
      <c r="AE11" s="379">
        <f t="shared" si="3"/>
        <v>0</v>
      </c>
      <c r="AF11" s="379">
        <f t="shared" si="3"/>
        <v>0</v>
      </c>
      <c r="AG11" s="378">
        <f t="shared" si="3"/>
        <v>0</v>
      </c>
      <c r="AH11" s="378">
        <f t="shared" si="3"/>
        <v>0</v>
      </c>
      <c r="AI11" s="379">
        <f t="shared" si="3"/>
        <v>0</v>
      </c>
      <c r="AJ11" s="379">
        <f t="shared" si="3"/>
        <v>0</v>
      </c>
      <c r="AK11" s="380">
        <f t="shared" si="4"/>
        <v>0</v>
      </c>
      <c r="AM11" s="381">
        <f t="shared" si="24"/>
        <v>10</v>
      </c>
      <c r="AN11" s="382">
        <f t="shared" si="25"/>
        <v>0</v>
      </c>
      <c r="AO11" s="383">
        <f t="shared" si="26"/>
        <v>0</v>
      </c>
      <c r="AP11" s="382">
        <f t="shared" si="27"/>
        <v>0</v>
      </c>
      <c r="AQ11" s="383">
        <f t="shared" si="28"/>
        <v>0</v>
      </c>
      <c r="AR11" s="382">
        <f t="shared" si="29"/>
        <v>0</v>
      </c>
      <c r="AS11" s="384">
        <f t="shared" si="30"/>
        <v>0</v>
      </c>
      <c r="AV11" s="377">
        <f t="shared" si="12"/>
        <v>0</v>
      </c>
      <c r="AW11" s="378">
        <f t="shared" si="12"/>
        <v>0</v>
      </c>
      <c r="AX11" s="378">
        <f t="shared" si="12"/>
        <v>16.600000000000001</v>
      </c>
      <c r="AY11" s="379">
        <f t="shared" si="12"/>
        <v>0</v>
      </c>
      <c r="AZ11" s="379">
        <f t="shared" si="12"/>
        <v>0</v>
      </c>
      <c r="BA11" s="378">
        <f t="shared" si="12"/>
        <v>0</v>
      </c>
      <c r="BB11" s="378">
        <f t="shared" si="12"/>
        <v>0</v>
      </c>
      <c r="BC11" s="379">
        <f t="shared" si="12"/>
        <v>0</v>
      </c>
      <c r="BD11" s="379">
        <f t="shared" si="12"/>
        <v>0</v>
      </c>
      <c r="BE11" s="378">
        <f t="shared" si="12"/>
        <v>0</v>
      </c>
      <c r="BF11" s="378">
        <f t="shared" si="12"/>
        <v>0</v>
      </c>
      <c r="BG11" s="379">
        <f t="shared" si="12"/>
        <v>0</v>
      </c>
      <c r="BH11" s="379">
        <f t="shared" si="12"/>
        <v>0</v>
      </c>
      <c r="BI11" s="380">
        <f t="shared" si="13"/>
        <v>0</v>
      </c>
      <c r="BK11" s="381">
        <f t="shared" si="31"/>
        <v>16.600000000000001</v>
      </c>
      <c r="BL11" s="382">
        <f t="shared" si="32"/>
        <v>0</v>
      </c>
      <c r="BM11" s="383">
        <f t="shared" si="33"/>
        <v>0</v>
      </c>
      <c r="BN11" s="382">
        <f t="shared" si="34"/>
        <v>0</v>
      </c>
      <c r="BO11" s="383">
        <f t="shared" si="35"/>
        <v>0</v>
      </c>
      <c r="BP11" s="382">
        <f t="shared" si="36"/>
        <v>0</v>
      </c>
      <c r="BQ11" s="384">
        <f t="shared" si="37"/>
        <v>0</v>
      </c>
      <c r="BS11" s="377">
        <f>IF(T($C11)=T('Typy taboru'!$C$8),IF($J11&gt;0,IF($J11&gt;='Typy taboru'!$F$8,IF($J11&gt;'Typy taboru'!$G$8,IF($J11&gt;'Typy taboru'!$I$8,3,2),1),0)),0)</f>
        <v>0</v>
      </c>
      <c r="BT11" s="388">
        <f>IF(T($L11)=T('Typy taboru'!$C$8),IF($S11&gt;0,IF($S11&gt;='Typy taboru'!$F$8,IF($S11&gt;'Typy taboru'!$G$8,IF($S11&gt;'Typy taboru'!$I$8,3,2),1),0)),0)</f>
        <v>0</v>
      </c>
      <c r="BV11" s="377">
        <f>IF(T($C11)=T('Typy taboru'!$C$9),IF($J11&gt;0,IF($J11&gt;='Typy taboru'!$F$9,IF($J11&gt;'Typy taboru'!$G$9,IF($J11&gt;'Typy taboru'!$I$9,3,2),1),0)),0)</f>
        <v>0</v>
      </c>
      <c r="BW11" s="388">
        <f>IF(T($L11)=T('Typy taboru'!$C$9),IF($S11&gt;0,IF($S11&gt;='Typy taboru'!$F$9,IF($S11&gt;'Typy taboru'!$G$9,IF($S11&gt;'Typy taboru'!$I$9,3,2),1),0)),0)</f>
        <v>0</v>
      </c>
      <c r="BY11" s="377">
        <f>IF(T($C11)=T('Typy taboru'!$C$10),IF($J11&gt;0,IF($J11&gt;='Typy taboru'!$F$10,IF($J11&gt;'Typy taboru'!$G$10,IF($J11&gt;'Typy taboru'!$I$10,3,2),1),0)),0)</f>
        <v>0</v>
      </c>
      <c r="BZ11" s="388">
        <f>IF(T($L11)=T('Typy taboru'!$C$10),IF($S11&gt;0,IF($S11&gt;='Typy taboru'!$F$10,IF($S11&gt;'Typy taboru'!$G$10,IF($S11&gt;'Typy taboru'!$I$10,3,2),1),0)),0)</f>
        <v>0</v>
      </c>
      <c r="CB11" s="377">
        <f>IF(T($C11)=T('Typy taboru'!$C$11),IF($J11&gt;0,IF($J11&gt;='Typy taboru'!$F$11,IF($J11&gt;'Typy taboru'!$G$11,IF($J11&gt;'Typy taboru'!$I$11,3,2),1),0)),0)</f>
        <v>0</v>
      </c>
      <c r="CC11" s="388">
        <f>IF(T($L11)=T('Typy taboru'!$C$11),IF($S11&gt;0,IF($S11&gt;='Typy taboru'!$F$11,IF($S11&gt;'Typy taboru'!$G$11,IF($S11&gt;'Typy taboru'!$I$11,3,2),1),0)),0)</f>
        <v>0</v>
      </c>
      <c r="CE11" s="377">
        <f>IF(T($C11)=T('Typy taboru'!$C$12),IF($J11&gt;0,IF($J11&gt;='Typy taboru'!$F$12,IF($J11&gt;'Typy taboru'!$G$12,IF($J11&gt;'Typy taboru'!$I$12,3,2),1),0)),0)</f>
        <v>0</v>
      </c>
      <c r="CF11" s="388">
        <f>IF(T($L11)=T('Typy taboru'!$C$12),IF($S11&gt;0,IF($S11&gt;='Typy taboru'!$F$12,IF($S11&gt;'Typy taboru'!$G$12,IF($S11&gt;'Typy taboru'!$I$12,3,2),1),0)),0)</f>
        <v>0</v>
      </c>
      <c r="CH11" s="377">
        <f>IF(T($C11)=T('Typy taboru'!$C$13),IF($J11&gt;0,IF($J11&gt;='Typy taboru'!$F$13,IF($J11&gt;'Typy taboru'!$G$13,IF($J11&gt;'Typy taboru'!$I$13,3,2),1),0)),0)</f>
        <v>0</v>
      </c>
      <c r="CI11" s="388">
        <f>IF(T($L11)=T('Typy taboru'!$C$13),IF($S11&gt;0,IF($S11&gt;='Typy taboru'!$F$13,IF($S11&gt;'Typy taboru'!$G$13,IF($S11&gt;'Typy taboru'!$I$13,3,2),1),0)),0)</f>
        <v>0</v>
      </c>
      <c r="CK11" s="377">
        <f>IF(T($C11)=T('Typy taboru'!$C$14),IF($J11&gt;0,IF($J11&gt;='Typy taboru'!$F$14,IF($J11&gt;'Typy taboru'!$G$14,IF($J11&gt;'Typy taboru'!$I$14,3,2),1),0)),0)</f>
        <v>0</v>
      </c>
      <c r="CL11" s="388">
        <f>IF(T($L11)=T('Typy taboru'!$C$14),IF($S11&gt;0,IF($S11&gt;='Typy taboru'!$F$14,IF($S11&gt;'Typy taboru'!$G$14,IF($S11&gt;'Typy taboru'!$I$14,3,2),1),0)),0)</f>
        <v>0</v>
      </c>
      <c r="CN11" s="377">
        <f>IF(T($C11)=T('Typy taboru'!$C$15),IF($J11&gt;0,IF($J11&gt;='Typy taboru'!$F$15,IF($J11&gt;'Typy taboru'!$G$15,IF($J11&gt;'Typy taboru'!$I$15,3,2),1),0)),0)</f>
        <v>0</v>
      </c>
      <c r="CO11" s="388">
        <f>IF(T($L11)=T('Typy taboru'!$C$15),IF($S11&gt;0,IF($S11&gt;='Typy taboru'!$F$15,IF($S11&gt;'Typy taboru'!$G$15,IF($S11&gt;'Typy taboru'!$I$15,3,2),1),0)),0)</f>
        <v>0</v>
      </c>
    </row>
    <row r="12" spans="1:93" s="366" customFormat="1" ht="24.95" customHeight="1" x14ac:dyDescent="0.2">
      <c r="B12" s="371">
        <v>7.28</v>
      </c>
      <c r="C12" s="393" t="s">
        <v>80</v>
      </c>
      <c r="D12" s="390" t="s">
        <v>119</v>
      </c>
      <c r="E12" s="439">
        <v>9.6999999999999993</v>
      </c>
      <c r="F12" s="439" t="s">
        <v>23</v>
      </c>
      <c r="G12" s="372">
        <v>11</v>
      </c>
      <c r="H12" s="373">
        <f t="shared" si="21"/>
        <v>1.1340206185567012</v>
      </c>
      <c r="I12" s="96" t="s">
        <v>150</v>
      </c>
      <c r="J12" s="372">
        <v>10</v>
      </c>
      <c r="K12" s="374">
        <v>7.49</v>
      </c>
      <c r="L12" s="393" t="s">
        <v>80</v>
      </c>
      <c r="M12" s="390" t="s">
        <v>134</v>
      </c>
      <c r="N12" s="439">
        <v>7.4</v>
      </c>
      <c r="O12" s="439" t="s">
        <v>23</v>
      </c>
      <c r="P12" s="372">
        <v>15</v>
      </c>
      <c r="Q12" s="373">
        <f t="shared" si="0"/>
        <v>2.0270270270270268</v>
      </c>
      <c r="R12" s="96" t="s">
        <v>152</v>
      </c>
      <c r="S12" s="372">
        <v>11</v>
      </c>
      <c r="T12" s="375">
        <f t="shared" si="22"/>
        <v>26</v>
      </c>
      <c r="U12" s="376">
        <f t="shared" si="23"/>
        <v>1.5204678362573099</v>
      </c>
      <c r="X12" s="377">
        <f t="shared" ref="X12:AJ17" si="38">IF(N($B12)&gt;0,IF($B12&gt;=X$6,IF($B12&lt;=X$8,$G12,0),0),0)+IF(N($K12)&gt;0,IF($K12&gt;=X$6,IF($K12&lt;=X$8,$P12,0),0),0)</f>
        <v>0</v>
      </c>
      <c r="Y12" s="378">
        <f t="shared" si="38"/>
        <v>0</v>
      </c>
      <c r="Z12" s="378">
        <f t="shared" si="38"/>
        <v>26</v>
      </c>
      <c r="AA12" s="379">
        <f t="shared" si="38"/>
        <v>0</v>
      </c>
      <c r="AB12" s="379">
        <f t="shared" si="38"/>
        <v>0</v>
      </c>
      <c r="AC12" s="378">
        <f t="shared" si="38"/>
        <v>0</v>
      </c>
      <c r="AD12" s="378">
        <f t="shared" si="38"/>
        <v>0</v>
      </c>
      <c r="AE12" s="379">
        <f t="shared" si="38"/>
        <v>0</v>
      </c>
      <c r="AF12" s="379">
        <f t="shared" si="38"/>
        <v>0</v>
      </c>
      <c r="AG12" s="378">
        <f t="shared" si="38"/>
        <v>0</v>
      </c>
      <c r="AH12" s="378">
        <f t="shared" si="38"/>
        <v>0</v>
      </c>
      <c r="AI12" s="379">
        <f t="shared" si="38"/>
        <v>0</v>
      </c>
      <c r="AJ12" s="379">
        <f t="shared" si="38"/>
        <v>0</v>
      </c>
      <c r="AK12" s="380">
        <f t="shared" si="4"/>
        <v>0</v>
      </c>
      <c r="AM12" s="381">
        <f t="shared" si="24"/>
        <v>26</v>
      </c>
      <c r="AN12" s="382">
        <f t="shared" si="25"/>
        <v>0</v>
      </c>
      <c r="AO12" s="383">
        <f t="shared" si="26"/>
        <v>0</v>
      </c>
      <c r="AP12" s="382">
        <f t="shared" si="27"/>
        <v>0</v>
      </c>
      <c r="AQ12" s="383">
        <f t="shared" si="28"/>
        <v>0</v>
      </c>
      <c r="AR12" s="382">
        <f t="shared" si="29"/>
        <v>0</v>
      </c>
      <c r="AS12" s="384">
        <f t="shared" si="30"/>
        <v>0</v>
      </c>
      <c r="AV12" s="377">
        <f t="shared" ref="AV12:BH17" si="39">IF(N($B12)&gt;0,IF($B12&gt;=AV$6,IF($B12&lt;=AV$8,N($E12)+N($F12),0),0),0)+IF(N($K12)&gt;0,IF($K12&gt;=AV$6,IF($K12&lt;=AV$8,N($N12)+N($O12),0),0),0)</f>
        <v>0</v>
      </c>
      <c r="AW12" s="378">
        <f t="shared" si="39"/>
        <v>0</v>
      </c>
      <c r="AX12" s="378">
        <f t="shared" si="39"/>
        <v>17.100000000000001</v>
      </c>
      <c r="AY12" s="379">
        <f t="shared" si="39"/>
        <v>0</v>
      </c>
      <c r="AZ12" s="379">
        <f t="shared" si="39"/>
        <v>0</v>
      </c>
      <c r="BA12" s="378">
        <f t="shared" si="39"/>
        <v>0</v>
      </c>
      <c r="BB12" s="378">
        <f t="shared" si="39"/>
        <v>0</v>
      </c>
      <c r="BC12" s="379">
        <f t="shared" si="39"/>
        <v>0</v>
      </c>
      <c r="BD12" s="379">
        <f t="shared" si="39"/>
        <v>0</v>
      </c>
      <c r="BE12" s="378">
        <f t="shared" si="39"/>
        <v>0</v>
      </c>
      <c r="BF12" s="378">
        <f t="shared" si="39"/>
        <v>0</v>
      </c>
      <c r="BG12" s="379">
        <f t="shared" si="39"/>
        <v>0</v>
      </c>
      <c r="BH12" s="379">
        <f t="shared" si="39"/>
        <v>0</v>
      </c>
      <c r="BI12" s="380">
        <f t="shared" si="13"/>
        <v>0</v>
      </c>
      <c r="BK12" s="381">
        <f t="shared" si="31"/>
        <v>17.100000000000001</v>
      </c>
      <c r="BL12" s="382">
        <f t="shared" si="32"/>
        <v>0</v>
      </c>
      <c r="BM12" s="383">
        <f t="shared" si="33"/>
        <v>0</v>
      </c>
      <c r="BN12" s="382">
        <f t="shared" si="34"/>
        <v>0</v>
      </c>
      <c r="BO12" s="383">
        <f t="shared" si="35"/>
        <v>0</v>
      </c>
      <c r="BP12" s="382">
        <f t="shared" si="36"/>
        <v>0</v>
      </c>
      <c r="BQ12" s="384">
        <f t="shared" si="37"/>
        <v>0</v>
      </c>
      <c r="BS12" s="377">
        <f>IF(T($C12)=T('Typy taboru'!$C$8),IF($J12&gt;0,IF($J12&gt;='Typy taboru'!$F$8,IF($J12&gt;'Typy taboru'!$G$8,IF($J12&gt;'Typy taboru'!$I$8,3,2),1),0)),0)</f>
        <v>0</v>
      </c>
      <c r="BT12" s="388">
        <f>IF(T($L12)=T('Typy taboru'!$C$8),IF($S12&gt;0,IF($S12&gt;='Typy taboru'!$F$8,IF($S12&gt;'Typy taboru'!$G$8,IF($S12&gt;'Typy taboru'!$I$8,3,2),1),0)),0)</f>
        <v>0</v>
      </c>
      <c r="BV12" s="377">
        <f>IF(T($C12)=T('Typy taboru'!$C$9),IF($J12&gt;0,IF($J12&gt;='Typy taboru'!$F$9,IF($J12&gt;'Typy taboru'!$G$9,IF($J12&gt;'Typy taboru'!$I$9,3,2),1),0)),0)</f>
        <v>0</v>
      </c>
      <c r="BW12" s="388">
        <f>IF(T($L12)=T('Typy taboru'!$C$9),IF($S12&gt;0,IF($S12&gt;='Typy taboru'!$F$9,IF($S12&gt;'Typy taboru'!$G$9,IF($S12&gt;'Typy taboru'!$I$9,3,2),1),0)),0)</f>
        <v>0</v>
      </c>
      <c r="BY12" s="377">
        <f>IF(T($C12)=T('Typy taboru'!$C$10),IF($J12&gt;0,IF($J12&gt;='Typy taboru'!$F$10,IF($J12&gt;'Typy taboru'!$G$10,IF($J12&gt;'Typy taboru'!$I$10,3,2),1),0)),0)</f>
        <v>0</v>
      </c>
      <c r="BZ12" s="388">
        <f>IF(T($L12)=T('Typy taboru'!$C$10),IF($S12&gt;0,IF($S12&gt;='Typy taboru'!$F$10,IF($S12&gt;'Typy taboru'!$G$10,IF($S12&gt;'Typy taboru'!$I$10,3,2),1),0)),0)</f>
        <v>0</v>
      </c>
      <c r="CB12" s="377">
        <f>IF(T($C12)=T('Typy taboru'!$C$11),IF($J12&gt;0,IF($J12&gt;='Typy taboru'!$F$11,IF($J12&gt;'Typy taboru'!$G$11,IF($J12&gt;'Typy taboru'!$I$11,3,2),1),0)),0)</f>
        <v>0</v>
      </c>
      <c r="CC12" s="388">
        <f>IF(T($L12)=T('Typy taboru'!$C$11),IF($S12&gt;0,IF($S12&gt;='Typy taboru'!$F$11,IF($S12&gt;'Typy taboru'!$G$11,IF($S12&gt;'Typy taboru'!$I$11,3,2),1),0)),0)</f>
        <v>0</v>
      </c>
      <c r="CE12" s="377">
        <f>IF(T($C12)=T('Typy taboru'!$C$12),IF($J12&gt;0,IF($J12&gt;='Typy taboru'!$F$12,IF($J12&gt;'Typy taboru'!$G$12,IF($J12&gt;'Typy taboru'!$I$12,3,2),1),0)),0)</f>
        <v>0</v>
      </c>
      <c r="CF12" s="388">
        <f>IF(T($L12)=T('Typy taboru'!$C$12),IF($S12&gt;0,IF($S12&gt;='Typy taboru'!$F$12,IF($S12&gt;'Typy taboru'!$G$12,IF($S12&gt;'Typy taboru'!$I$12,3,2),1),0)),0)</f>
        <v>0</v>
      </c>
      <c r="CH12" s="377">
        <f>IF(T($C12)=T('Typy taboru'!$C$13),IF($J12&gt;0,IF($J12&gt;='Typy taboru'!$F$13,IF($J12&gt;'Typy taboru'!$G$13,IF($J12&gt;'Typy taboru'!$I$13,3,2),1),0)),0)</f>
        <v>0</v>
      </c>
      <c r="CI12" s="388">
        <f>IF(T($L12)=T('Typy taboru'!$C$13),IF($S12&gt;0,IF($S12&gt;='Typy taboru'!$F$13,IF($S12&gt;'Typy taboru'!$G$13,IF($S12&gt;'Typy taboru'!$I$13,3,2),1),0)),0)</f>
        <v>0</v>
      </c>
      <c r="CK12" s="377">
        <f>IF(T($C12)=T('Typy taboru'!$C$14),IF($J12&gt;0,IF($J12&gt;='Typy taboru'!$F$14,IF($J12&gt;'Typy taboru'!$G$14,IF($J12&gt;'Typy taboru'!$I$14,3,2),1),0)),0)</f>
        <v>0</v>
      </c>
      <c r="CL12" s="388">
        <f>IF(T($L12)=T('Typy taboru'!$C$14),IF($S12&gt;0,IF($S12&gt;='Typy taboru'!$F$14,IF($S12&gt;'Typy taboru'!$G$14,IF($S12&gt;'Typy taboru'!$I$14,3,2),1),0)),0)</f>
        <v>0</v>
      </c>
      <c r="CN12" s="377">
        <f>IF(T($C12)=T('Typy taboru'!$C$15),IF($J12&gt;0,IF($J12&gt;='Typy taboru'!$F$15,IF($J12&gt;'Typy taboru'!$G$15,IF($J12&gt;'Typy taboru'!$I$15,3,2),1),0)),0)</f>
        <v>0</v>
      </c>
      <c r="CO12" s="388">
        <f>IF(T($L12)=T('Typy taboru'!$C$15),IF($S12&gt;0,IF($S12&gt;='Typy taboru'!$F$15,IF($S12&gt;'Typy taboru'!$G$15,IF($S12&gt;'Typy taboru'!$I$15,3,2),1),0)),0)</f>
        <v>0</v>
      </c>
    </row>
    <row r="13" spans="1:93" s="366" customFormat="1" ht="24.95" customHeight="1" x14ac:dyDescent="0.2">
      <c r="B13" s="371">
        <v>8.07</v>
      </c>
      <c r="C13" s="393" t="s">
        <v>80</v>
      </c>
      <c r="D13" s="390" t="s">
        <v>120</v>
      </c>
      <c r="E13" s="439">
        <v>4.9000000000000004</v>
      </c>
      <c r="F13" s="439" t="s">
        <v>23</v>
      </c>
      <c r="G13" s="372">
        <v>3</v>
      </c>
      <c r="H13" s="373">
        <f t="shared" si="21"/>
        <v>0.61224489795918358</v>
      </c>
      <c r="I13" s="96" t="s">
        <v>104</v>
      </c>
      <c r="J13" s="372">
        <v>3</v>
      </c>
      <c r="K13" s="374">
        <v>8.33</v>
      </c>
      <c r="L13" s="393" t="s">
        <v>80</v>
      </c>
      <c r="M13" s="390" t="s">
        <v>139</v>
      </c>
      <c r="N13" s="439">
        <v>4.9000000000000004</v>
      </c>
      <c r="O13" s="439" t="s">
        <v>23</v>
      </c>
      <c r="P13" s="372">
        <v>8</v>
      </c>
      <c r="Q13" s="373">
        <f t="shared" si="0"/>
        <v>1.6326530612244896</v>
      </c>
      <c r="R13" s="96" t="s">
        <v>151</v>
      </c>
      <c r="S13" s="372">
        <v>7</v>
      </c>
      <c r="T13" s="375">
        <f t="shared" si="22"/>
        <v>11</v>
      </c>
      <c r="U13" s="376">
        <f t="shared" si="23"/>
        <v>1.1224489795918366</v>
      </c>
      <c r="X13" s="377">
        <f t="shared" si="38"/>
        <v>0</v>
      </c>
      <c r="Y13" s="378">
        <f t="shared" si="38"/>
        <v>0</v>
      </c>
      <c r="Z13" s="378">
        <f t="shared" si="38"/>
        <v>0</v>
      </c>
      <c r="AA13" s="379">
        <f t="shared" si="38"/>
        <v>11</v>
      </c>
      <c r="AB13" s="379">
        <f t="shared" si="38"/>
        <v>0</v>
      </c>
      <c r="AC13" s="378">
        <f t="shared" si="38"/>
        <v>0</v>
      </c>
      <c r="AD13" s="378">
        <f t="shared" si="38"/>
        <v>0</v>
      </c>
      <c r="AE13" s="379">
        <f t="shared" si="38"/>
        <v>0</v>
      </c>
      <c r="AF13" s="379">
        <f t="shared" si="38"/>
        <v>0</v>
      </c>
      <c r="AG13" s="378">
        <f t="shared" si="38"/>
        <v>0</v>
      </c>
      <c r="AH13" s="378">
        <f t="shared" si="38"/>
        <v>0</v>
      </c>
      <c r="AI13" s="379">
        <f t="shared" si="38"/>
        <v>0</v>
      </c>
      <c r="AJ13" s="379">
        <f t="shared" si="38"/>
        <v>0</v>
      </c>
      <c r="AK13" s="380">
        <f t="shared" si="4"/>
        <v>0</v>
      </c>
      <c r="AM13" s="381">
        <f t="shared" si="24"/>
        <v>0</v>
      </c>
      <c r="AN13" s="382">
        <f t="shared" si="25"/>
        <v>11</v>
      </c>
      <c r="AO13" s="383">
        <f t="shared" si="26"/>
        <v>0</v>
      </c>
      <c r="AP13" s="382">
        <f t="shared" si="27"/>
        <v>0</v>
      </c>
      <c r="AQ13" s="383">
        <f t="shared" si="28"/>
        <v>0</v>
      </c>
      <c r="AR13" s="382">
        <f t="shared" si="29"/>
        <v>0</v>
      </c>
      <c r="AS13" s="384">
        <f t="shared" si="30"/>
        <v>0</v>
      </c>
      <c r="AV13" s="377">
        <f t="shared" si="39"/>
        <v>0</v>
      </c>
      <c r="AW13" s="378">
        <f t="shared" si="39"/>
        <v>0</v>
      </c>
      <c r="AX13" s="378">
        <f t="shared" si="39"/>
        <v>0</v>
      </c>
      <c r="AY13" s="379">
        <f t="shared" si="39"/>
        <v>9.8000000000000007</v>
      </c>
      <c r="AZ13" s="379">
        <f t="shared" si="39"/>
        <v>0</v>
      </c>
      <c r="BA13" s="378">
        <f t="shared" si="39"/>
        <v>0</v>
      </c>
      <c r="BB13" s="378">
        <f t="shared" si="39"/>
        <v>0</v>
      </c>
      <c r="BC13" s="379">
        <f t="shared" si="39"/>
        <v>0</v>
      </c>
      <c r="BD13" s="379">
        <f t="shared" si="39"/>
        <v>0</v>
      </c>
      <c r="BE13" s="378">
        <f t="shared" si="39"/>
        <v>0</v>
      </c>
      <c r="BF13" s="378">
        <f t="shared" si="39"/>
        <v>0</v>
      </c>
      <c r="BG13" s="379">
        <f t="shared" si="39"/>
        <v>0</v>
      </c>
      <c r="BH13" s="379">
        <f t="shared" si="39"/>
        <v>0</v>
      </c>
      <c r="BI13" s="380">
        <f t="shared" si="13"/>
        <v>0</v>
      </c>
      <c r="BK13" s="381">
        <f t="shared" si="31"/>
        <v>0</v>
      </c>
      <c r="BL13" s="382">
        <f t="shared" si="32"/>
        <v>9.8000000000000007</v>
      </c>
      <c r="BM13" s="383">
        <f t="shared" si="33"/>
        <v>0</v>
      </c>
      <c r="BN13" s="382">
        <f t="shared" si="34"/>
        <v>0</v>
      </c>
      <c r="BO13" s="383">
        <f t="shared" si="35"/>
        <v>0</v>
      </c>
      <c r="BP13" s="382">
        <f t="shared" si="36"/>
        <v>0</v>
      </c>
      <c r="BQ13" s="384">
        <f t="shared" si="37"/>
        <v>0</v>
      </c>
      <c r="BS13" s="377">
        <f>IF(T($C13)=T('Typy taboru'!$C$8),IF($J13&gt;0,IF($J13&gt;='Typy taboru'!$F$8,IF($J13&gt;'Typy taboru'!$G$8,IF($J13&gt;'Typy taboru'!$I$8,3,2),1),0)),0)</f>
        <v>0</v>
      </c>
      <c r="BT13" s="388">
        <f>IF(T($L13)=T('Typy taboru'!$C$8),IF($S13&gt;0,IF($S13&gt;='Typy taboru'!$F$8,IF($S13&gt;'Typy taboru'!$G$8,IF($S13&gt;'Typy taboru'!$I$8,3,2),1),0)),0)</f>
        <v>0</v>
      </c>
      <c r="BV13" s="377">
        <f>IF(T($C13)=T('Typy taboru'!$C$9),IF($J13&gt;0,IF($J13&gt;='Typy taboru'!$F$9,IF($J13&gt;'Typy taboru'!$G$9,IF($J13&gt;'Typy taboru'!$I$9,3,2),1),0)),0)</f>
        <v>0</v>
      </c>
      <c r="BW13" s="388">
        <f>IF(T($L13)=T('Typy taboru'!$C$9),IF($S13&gt;0,IF($S13&gt;='Typy taboru'!$F$9,IF($S13&gt;'Typy taboru'!$G$9,IF($S13&gt;'Typy taboru'!$I$9,3,2),1),0)),0)</f>
        <v>0</v>
      </c>
      <c r="BY13" s="377">
        <f>IF(T($C13)=T('Typy taboru'!$C$10),IF($J13&gt;0,IF($J13&gt;='Typy taboru'!$F$10,IF($J13&gt;'Typy taboru'!$G$10,IF($J13&gt;'Typy taboru'!$I$10,3,2),1),0)),0)</f>
        <v>0</v>
      </c>
      <c r="BZ13" s="388">
        <f>IF(T($L13)=T('Typy taboru'!$C$10),IF($S13&gt;0,IF($S13&gt;='Typy taboru'!$F$10,IF($S13&gt;'Typy taboru'!$G$10,IF($S13&gt;'Typy taboru'!$I$10,3,2),1),0)),0)</f>
        <v>0</v>
      </c>
      <c r="CB13" s="377">
        <f>IF(T($C13)=T('Typy taboru'!$C$11),IF($J13&gt;0,IF($J13&gt;='Typy taboru'!$F$11,IF($J13&gt;'Typy taboru'!$G$11,IF($J13&gt;'Typy taboru'!$I$11,3,2),1),0)),0)</f>
        <v>0</v>
      </c>
      <c r="CC13" s="388">
        <f>IF(T($L13)=T('Typy taboru'!$C$11),IF($S13&gt;0,IF($S13&gt;='Typy taboru'!$F$11,IF($S13&gt;'Typy taboru'!$G$11,IF($S13&gt;'Typy taboru'!$I$11,3,2),1),0)),0)</f>
        <v>0</v>
      </c>
      <c r="CE13" s="377">
        <f>IF(T($C13)=T('Typy taboru'!$C$12),IF($J13&gt;0,IF($J13&gt;='Typy taboru'!$F$12,IF($J13&gt;'Typy taboru'!$G$12,IF($J13&gt;'Typy taboru'!$I$12,3,2),1),0)),0)</f>
        <v>0</v>
      </c>
      <c r="CF13" s="388">
        <f>IF(T($L13)=T('Typy taboru'!$C$12),IF($S13&gt;0,IF($S13&gt;='Typy taboru'!$F$12,IF($S13&gt;'Typy taboru'!$G$12,IF($S13&gt;'Typy taboru'!$I$12,3,2),1),0)),0)</f>
        <v>0</v>
      </c>
      <c r="CH13" s="377">
        <f>IF(T($C13)=T('Typy taboru'!$C$13),IF($J13&gt;0,IF($J13&gt;='Typy taboru'!$F$13,IF($J13&gt;'Typy taboru'!$G$13,IF($J13&gt;'Typy taboru'!$I$13,3,2),1),0)),0)</f>
        <v>0</v>
      </c>
      <c r="CI13" s="388">
        <f>IF(T($L13)=T('Typy taboru'!$C$13),IF($S13&gt;0,IF($S13&gt;='Typy taboru'!$F$13,IF($S13&gt;'Typy taboru'!$G$13,IF($S13&gt;'Typy taboru'!$I$13,3,2),1),0)),0)</f>
        <v>0</v>
      </c>
      <c r="CK13" s="377">
        <f>IF(T($C13)=T('Typy taboru'!$C$14),IF($J13&gt;0,IF($J13&gt;='Typy taboru'!$F$14,IF($J13&gt;'Typy taboru'!$G$14,IF($J13&gt;'Typy taboru'!$I$14,3,2),1),0)),0)</f>
        <v>0</v>
      </c>
      <c r="CL13" s="388">
        <f>IF(T($L13)=T('Typy taboru'!$C$14),IF($S13&gt;0,IF($S13&gt;='Typy taboru'!$F$14,IF($S13&gt;'Typy taboru'!$G$14,IF($S13&gt;'Typy taboru'!$I$14,3,2),1),0)),0)</f>
        <v>0</v>
      </c>
      <c r="CN13" s="377">
        <f>IF(T($C13)=T('Typy taboru'!$C$15),IF($J13&gt;0,IF($J13&gt;='Typy taboru'!$F$15,IF($J13&gt;'Typy taboru'!$G$15,IF($J13&gt;'Typy taboru'!$I$15,3,2),1),0)),0)</f>
        <v>0</v>
      </c>
      <c r="CO13" s="388">
        <f>IF(T($L13)=T('Typy taboru'!$C$15),IF($S13&gt;0,IF($S13&gt;='Typy taboru'!$F$15,IF($S13&gt;'Typy taboru'!$G$15,IF($S13&gt;'Typy taboru'!$I$15,3,2),1),0)),0)</f>
        <v>0</v>
      </c>
    </row>
    <row r="14" spans="1:93" s="366" customFormat="1" ht="24.95" customHeight="1" x14ac:dyDescent="0.2">
      <c r="B14" s="371">
        <v>9.0299999999999994</v>
      </c>
      <c r="C14" s="393" t="s">
        <v>80</v>
      </c>
      <c r="D14" s="390" t="s">
        <v>121</v>
      </c>
      <c r="E14" s="439">
        <v>3.8</v>
      </c>
      <c r="F14" s="439" t="s">
        <v>23</v>
      </c>
      <c r="G14" s="372">
        <v>9</v>
      </c>
      <c r="H14" s="373">
        <f t="shared" si="21"/>
        <v>2.3684210526315792</v>
      </c>
      <c r="I14" s="96" t="s">
        <v>132</v>
      </c>
      <c r="J14" s="372">
        <v>6</v>
      </c>
      <c r="K14" s="374">
        <v>9.23</v>
      </c>
      <c r="L14" s="393" t="s">
        <v>80</v>
      </c>
      <c r="M14" s="390" t="s">
        <v>140</v>
      </c>
      <c r="N14" s="439">
        <v>9.8000000000000007</v>
      </c>
      <c r="O14" s="439" t="s">
        <v>23</v>
      </c>
      <c r="P14" s="372">
        <v>12</v>
      </c>
      <c r="Q14" s="373">
        <f t="shared" si="0"/>
        <v>1.2244897959183672</v>
      </c>
      <c r="R14" s="96" t="s">
        <v>108</v>
      </c>
      <c r="S14" s="372">
        <v>8</v>
      </c>
      <c r="T14" s="375">
        <f t="shared" si="22"/>
        <v>21</v>
      </c>
      <c r="U14" s="376">
        <f t="shared" si="23"/>
        <v>1.5441176470588234</v>
      </c>
      <c r="X14" s="377">
        <f t="shared" si="38"/>
        <v>0</v>
      </c>
      <c r="Y14" s="378">
        <f t="shared" si="38"/>
        <v>0</v>
      </c>
      <c r="Z14" s="378">
        <f t="shared" si="38"/>
        <v>0</v>
      </c>
      <c r="AA14" s="379">
        <f t="shared" si="38"/>
        <v>21</v>
      </c>
      <c r="AB14" s="379">
        <f t="shared" si="38"/>
        <v>0</v>
      </c>
      <c r="AC14" s="378">
        <f t="shared" si="38"/>
        <v>0</v>
      </c>
      <c r="AD14" s="378">
        <f t="shared" si="38"/>
        <v>0</v>
      </c>
      <c r="AE14" s="379">
        <f t="shared" si="38"/>
        <v>0</v>
      </c>
      <c r="AF14" s="379">
        <f t="shared" si="38"/>
        <v>0</v>
      </c>
      <c r="AG14" s="378">
        <f t="shared" si="38"/>
        <v>0</v>
      </c>
      <c r="AH14" s="378">
        <f t="shared" si="38"/>
        <v>0</v>
      </c>
      <c r="AI14" s="379">
        <f t="shared" si="38"/>
        <v>0</v>
      </c>
      <c r="AJ14" s="379">
        <f t="shared" si="38"/>
        <v>0</v>
      </c>
      <c r="AK14" s="380">
        <f t="shared" si="4"/>
        <v>0</v>
      </c>
      <c r="AM14" s="381">
        <f t="shared" si="24"/>
        <v>0</v>
      </c>
      <c r="AN14" s="382">
        <f t="shared" si="25"/>
        <v>21</v>
      </c>
      <c r="AO14" s="383">
        <f t="shared" si="26"/>
        <v>0</v>
      </c>
      <c r="AP14" s="382">
        <f t="shared" si="27"/>
        <v>0</v>
      </c>
      <c r="AQ14" s="383">
        <f t="shared" si="28"/>
        <v>0</v>
      </c>
      <c r="AR14" s="382">
        <f t="shared" si="29"/>
        <v>0</v>
      </c>
      <c r="AS14" s="384">
        <f t="shared" si="30"/>
        <v>0</v>
      </c>
      <c r="AV14" s="377">
        <f t="shared" si="39"/>
        <v>0</v>
      </c>
      <c r="AW14" s="378">
        <f t="shared" si="39"/>
        <v>0</v>
      </c>
      <c r="AX14" s="378">
        <f t="shared" si="39"/>
        <v>0</v>
      </c>
      <c r="AY14" s="379">
        <f t="shared" si="39"/>
        <v>13.600000000000001</v>
      </c>
      <c r="AZ14" s="379">
        <f t="shared" si="39"/>
        <v>0</v>
      </c>
      <c r="BA14" s="378">
        <f t="shared" si="39"/>
        <v>0</v>
      </c>
      <c r="BB14" s="378">
        <f t="shared" si="39"/>
        <v>0</v>
      </c>
      <c r="BC14" s="379">
        <f t="shared" si="39"/>
        <v>0</v>
      </c>
      <c r="BD14" s="379">
        <f t="shared" si="39"/>
        <v>0</v>
      </c>
      <c r="BE14" s="378">
        <f t="shared" si="39"/>
        <v>0</v>
      </c>
      <c r="BF14" s="378">
        <f t="shared" si="39"/>
        <v>0</v>
      </c>
      <c r="BG14" s="379">
        <f t="shared" si="39"/>
        <v>0</v>
      </c>
      <c r="BH14" s="379">
        <f t="shared" si="39"/>
        <v>0</v>
      </c>
      <c r="BI14" s="380">
        <f t="shared" si="13"/>
        <v>0</v>
      </c>
      <c r="BK14" s="381">
        <f t="shared" si="31"/>
        <v>0</v>
      </c>
      <c r="BL14" s="382">
        <f t="shared" si="32"/>
        <v>13.600000000000001</v>
      </c>
      <c r="BM14" s="383">
        <f t="shared" si="33"/>
        <v>0</v>
      </c>
      <c r="BN14" s="382">
        <f t="shared" si="34"/>
        <v>0</v>
      </c>
      <c r="BO14" s="383">
        <f t="shared" si="35"/>
        <v>0</v>
      </c>
      <c r="BP14" s="382">
        <f t="shared" si="36"/>
        <v>0</v>
      </c>
      <c r="BQ14" s="384">
        <f t="shared" si="37"/>
        <v>0</v>
      </c>
      <c r="BS14" s="377">
        <f>IF(T($C14)=T('Typy taboru'!$C$8),IF($J14&gt;0,IF($J14&gt;='Typy taboru'!$F$8,IF($J14&gt;'Typy taboru'!$G$8,IF($J14&gt;'Typy taboru'!$I$8,3,2),1),0)),0)</f>
        <v>0</v>
      </c>
      <c r="BT14" s="388">
        <f>IF(T($L14)=T('Typy taboru'!$C$8),IF($S14&gt;0,IF($S14&gt;='Typy taboru'!$F$8,IF($S14&gt;'Typy taboru'!$G$8,IF($S14&gt;'Typy taboru'!$I$8,3,2),1),0)),0)</f>
        <v>0</v>
      </c>
      <c r="BV14" s="377">
        <f>IF(T($C14)=T('Typy taboru'!$C$9),IF($J14&gt;0,IF($J14&gt;='Typy taboru'!$F$9,IF($J14&gt;'Typy taboru'!$G$9,IF($J14&gt;'Typy taboru'!$I$9,3,2),1),0)),0)</f>
        <v>0</v>
      </c>
      <c r="BW14" s="388">
        <f>IF(T($L14)=T('Typy taboru'!$C$9),IF($S14&gt;0,IF($S14&gt;='Typy taboru'!$F$9,IF($S14&gt;'Typy taboru'!$G$9,IF($S14&gt;'Typy taboru'!$I$9,3,2),1),0)),0)</f>
        <v>0</v>
      </c>
      <c r="BY14" s="377">
        <f>IF(T($C14)=T('Typy taboru'!$C$10),IF($J14&gt;0,IF($J14&gt;='Typy taboru'!$F$10,IF($J14&gt;'Typy taboru'!$G$10,IF($J14&gt;'Typy taboru'!$I$10,3,2),1),0)),0)</f>
        <v>0</v>
      </c>
      <c r="BZ14" s="388">
        <f>IF(T($L14)=T('Typy taboru'!$C$10),IF($S14&gt;0,IF($S14&gt;='Typy taboru'!$F$10,IF($S14&gt;'Typy taboru'!$G$10,IF($S14&gt;'Typy taboru'!$I$10,3,2),1),0)),0)</f>
        <v>0</v>
      </c>
      <c r="CB14" s="377">
        <f>IF(T($C14)=T('Typy taboru'!$C$11),IF($J14&gt;0,IF($J14&gt;='Typy taboru'!$F$11,IF($J14&gt;'Typy taboru'!$G$11,IF($J14&gt;'Typy taboru'!$I$11,3,2),1),0)),0)</f>
        <v>0</v>
      </c>
      <c r="CC14" s="388">
        <f>IF(T($L14)=T('Typy taboru'!$C$11),IF($S14&gt;0,IF($S14&gt;='Typy taboru'!$F$11,IF($S14&gt;'Typy taboru'!$G$11,IF($S14&gt;'Typy taboru'!$I$11,3,2),1),0)),0)</f>
        <v>0</v>
      </c>
      <c r="CE14" s="377">
        <f>IF(T($C14)=T('Typy taboru'!$C$12),IF($J14&gt;0,IF($J14&gt;='Typy taboru'!$F$12,IF($J14&gt;'Typy taboru'!$G$12,IF($J14&gt;'Typy taboru'!$I$12,3,2),1),0)),0)</f>
        <v>0</v>
      </c>
      <c r="CF14" s="388">
        <f>IF(T($L14)=T('Typy taboru'!$C$12),IF($S14&gt;0,IF($S14&gt;='Typy taboru'!$F$12,IF($S14&gt;'Typy taboru'!$G$12,IF($S14&gt;'Typy taboru'!$I$12,3,2),1),0)),0)</f>
        <v>0</v>
      </c>
      <c r="CH14" s="377">
        <f>IF(T($C14)=T('Typy taboru'!$C$13),IF($J14&gt;0,IF($J14&gt;='Typy taboru'!$F$13,IF($J14&gt;'Typy taboru'!$G$13,IF($J14&gt;'Typy taboru'!$I$13,3,2),1),0)),0)</f>
        <v>0</v>
      </c>
      <c r="CI14" s="388">
        <f>IF(T($L14)=T('Typy taboru'!$C$13),IF($S14&gt;0,IF($S14&gt;='Typy taboru'!$F$13,IF($S14&gt;'Typy taboru'!$G$13,IF($S14&gt;'Typy taboru'!$I$13,3,2),1),0)),0)</f>
        <v>0</v>
      </c>
      <c r="CK14" s="377">
        <f>IF(T($C14)=T('Typy taboru'!$C$14),IF($J14&gt;0,IF($J14&gt;='Typy taboru'!$F$14,IF($J14&gt;'Typy taboru'!$G$14,IF($J14&gt;'Typy taboru'!$I$14,3,2),1),0)),0)</f>
        <v>0</v>
      </c>
      <c r="CL14" s="388">
        <f>IF(T($L14)=T('Typy taboru'!$C$14),IF($S14&gt;0,IF($S14&gt;='Typy taboru'!$F$14,IF($S14&gt;'Typy taboru'!$G$14,IF($S14&gt;'Typy taboru'!$I$14,3,2),1),0)),0)</f>
        <v>0</v>
      </c>
      <c r="CN14" s="377">
        <f>IF(T($C14)=T('Typy taboru'!$C$15),IF($J14&gt;0,IF($J14&gt;='Typy taboru'!$F$15,IF($J14&gt;'Typy taboru'!$G$15,IF($J14&gt;'Typy taboru'!$I$15,3,2),1),0)),0)</f>
        <v>0</v>
      </c>
      <c r="CO14" s="388">
        <f>IF(T($L14)=T('Typy taboru'!$C$15),IF($S14&gt;0,IF($S14&gt;='Typy taboru'!$F$15,IF($S14&gt;'Typy taboru'!$G$15,IF($S14&gt;'Typy taboru'!$I$15,3,2),1),0)),0)</f>
        <v>0</v>
      </c>
    </row>
    <row r="15" spans="1:93" s="366" customFormat="1" ht="24.95" customHeight="1" x14ac:dyDescent="0.2">
      <c r="B15" s="371">
        <v>9.5299999999999994</v>
      </c>
      <c r="C15" s="393" t="s">
        <v>80</v>
      </c>
      <c r="D15" s="390" t="s">
        <v>122</v>
      </c>
      <c r="E15" s="439">
        <v>15.2</v>
      </c>
      <c r="F15" s="439" t="s">
        <v>23</v>
      </c>
      <c r="G15" s="372">
        <v>26</v>
      </c>
      <c r="H15" s="373">
        <f t="shared" si="21"/>
        <v>1.7105263157894737</v>
      </c>
      <c r="I15" s="96" t="s">
        <v>104</v>
      </c>
      <c r="J15" s="372">
        <v>16</v>
      </c>
      <c r="K15" s="374">
        <v>10.26</v>
      </c>
      <c r="L15" s="393" t="s">
        <v>80</v>
      </c>
      <c r="M15" s="390" t="s">
        <v>113</v>
      </c>
      <c r="N15" s="439">
        <v>10.3</v>
      </c>
      <c r="O15" s="439" t="s">
        <v>23</v>
      </c>
      <c r="P15" s="372">
        <v>21</v>
      </c>
      <c r="Q15" s="373">
        <f t="shared" si="0"/>
        <v>2.0388349514563107</v>
      </c>
      <c r="R15" s="96" t="s">
        <v>108</v>
      </c>
      <c r="S15" s="372">
        <v>11</v>
      </c>
      <c r="T15" s="375">
        <f t="shared" si="22"/>
        <v>47</v>
      </c>
      <c r="U15" s="376">
        <f t="shared" si="23"/>
        <v>1.8431372549019607</v>
      </c>
      <c r="X15" s="377">
        <f t="shared" si="38"/>
        <v>0</v>
      </c>
      <c r="Y15" s="378">
        <f t="shared" si="38"/>
        <v>0</v>
      </c>
      <c r="Z15" s="378">
        <f t="shared" si="38"/>
        <v>0</v>
      </c>
      <c r="AA15" s="379">
        <f t="shared" si="38"/>
        <v>0</v>
      </c>
      <c r="AB15" s="379">
        <f t="shared" si="38"/>
        <v>47</v>
      </c>
      <c r="AC15" s="378">
        <f t="shared" si="38"/>
        <v>0</v>
      </c>
      <c r="AD15" s="378">
        <f t="shared" si="38"/>
        <v>0</v>
      </c>
      <c r="AE15" s="379">
        <f t="shared" si="38"/>
        <v>0</v>
      </c>
      <c r="AF15" s="379">
        <f t="shared" si="38"/>
        <v>0</v>
      </c>
      <c r="AG15" s="378">
        <f t="shared" si="38"/>
        <v>0</v>
      </c>
      <c r="AH15" s="378">
        <f t="shared" si="38"/>
        <v>0</v>
      </c>
      <c r="AI15" s="379">
        <f t="shared" si="38"/>
        <v>0</v>
      </c>
      <c r="AJ15" s="379">
        <f t="shared" si="38"/>
        <v>0</v>
      </c>
      <c r="AK15" s="380">
        <f t="shared" si="4"/>
        <v>0</v>
      </c>
      <c r="AM15" s="381">
        <f t="shared" si="24"/>
        <v>0</v>
      </c>
      <c r="AN15" s="382">
        <f t="shared" si="25"/>
        <v>47</v>
      </c>
      <c r="AO15" s="383">
        <f t="shared" si="26"/>
        <v>0</v>
      </c>
      <c r="AP15" s="382">
        <f t="shared" si="27"/>
        <v>0</v>
      </c>
      <c r="AQ15" s="383">
        <f t="shared" si="28"/>
        <v>0</v>
      </c>
      <c r="AR15" s="382">
        <f t="shared" si="29"/>
        <v>0</v>
      </c>
      <c r="AS15" s="384">
        <f t="shared" si="30"/>
        <v>0</v>
      </c>
      <c r="AV15" s="377">
        <f t="shared" si="39"/>
        <v>0</v>
      </c>
      <c r="AW15" s="378">
        <f t="shared" si="39"/>
        <v>0</v>
      </c>
      <c r="AX15" s="378">
        <f t="shared" si="39"/>
        <v>0</v>
      </c>
      <c r="AY15" s="379">
        <f t="shared" si="39"/>
        <v>0</v>
      </c>
      <c r="AZ15" s="379">
        <f t="shared" si="39"/>
        <v>25.5</v>
      </c>
      <c r="BA15" s="378">
        <f t="shared" si="39"/>
        <v>0</v>
      </c>
      <c r="BB15" s="378">
        <f t="shared" si="39"/>
        <v>0</v>
      </c>
      <c r="BC15" s="379">
        <f t="shared" si="39"/>
        <v>0</v>
      </c>
      <c r="BD15" s="379">
        <f t="shared" si="39"/>
        <v>0</v>
      </c>
      <c r="BE15" s="378">
        <f t="shared" si="39"/>
        <v>0</v>
      </c>
      <c r="BF15" s="378">
        <f t="shared" si="39"/>
        <v>0</v>
      </c>
      <c r="BG15" s="379">
        <f t="shared" si="39"/>
        <v>0</v>
      </c>
      <c r="BH15" s="379">
        <f t="shared" si="39"/>
        <v>0</v>
      </c>
      <c r="BI15" s="380">
        <f t="shared" si="13"/>
        <v>0</v>
      </c>
      <c r="BK15" s="381">
        <f t="shared" si="31"/>
        <v>0</v>
      </c>
      <c r="BL15" s="382">
        <f t="shared" si="32"/>
        <v>25.5</v>
      </c>
      <c r="BM15" s="383">
        <f t="shared" si="33"/>
        <v>0</v>
      </c>
      <c r="BN15" s="382">
        <f t="shared" si="34"/>
        <v>0</v>
      </c>
      <c r="BO15" s="383">
        <f t="shared" si="35"/>
        <v>0</v>
      </c>
      <c r="BP15" s="382">
        <f t="shared" si="36"/>
        <v>0</v>
      </c>
      <c r="BQ15" s="384">
        <f t="shared" si="37"/>
        <v>0</v>
      </c>
      <c r="BS15" s="377">
        <f>IF(T($C15)=T('Typy taboru'!$C$8),IF($J15&gt;0,IF($J15&gt;='Typy taboru'!$F$8,IF($J15&gt;'Typy taboru'!$G$8,IF($J15&gt;'Typy taboru'!$I$8,3,2),1),0)),0)</f>
        <v>0</v>
      </c>
      <c r="BT15" s="388">
        <f>IF(T($L15)=T('Typy taboru'!$C$8),IF($S15&gt;0,IF($S15&gt;='Typy taboru'!$F$8,IF($S15&gt;'Typy taboru'!$G$8,IF($S15&gt;'Typy taboru'!$I$8,3,2),1),0)),0)</f>
        <v>0</v>
      </c>
      <c r="BV15" s="377">
        <f>IF(T($C15)=T('Typy taboru'!$C$9),IF($J15&gt;0,IF($J15&gt;='Typy taboru'!$F$9,IF($J15&gt;'Typy taboru'!$G$9,IF($J15&gt;'Typy taboru'!$I$9,3,2),1),0)),0)</f>
        <v>0</v>
      </c>
      <c r="BW15" s="388">
        <f>IF(T($L15)=T('Typy taboru'!$C$9),IF($S15&gt;0,IF($S15&gt;='Typy taboru'!$F$9,IF($S15&gt;'Typy taboru'!$G$9,IF($S15&gt;'Typy taboru'!$I$9,3,2),1),0)),0)</f>
        <v>0</v>
      </c>
      <c r="BY15" s="377">
        <f>IF(T($C15)=T('Typy taboru'!$C$10),IF($J15&gt;0,IF($J15&gt;='Typy taboru'!$F$10,IF($J15&gt;'Typy taboru'!$G$10,IF($J15&gt;'Typy taboru'!$I$10,3,2),1),0)),0)</f>
        <v>0</v>
      </c>
      <c r="BZ15" s="388">
        <f>IF(T($L15)=T('Typy taboru'!$C$10),IF($S15&gt;0,IF($S15&gt;='Typy taboru'!$F$10,IF($S15&gt;'Typy taboru'!$G$10,IF($S15&gt;'Typy taboru'!$I$10,3,2),1),0)),0)</f>
        <v>0</v>
      </c>
      <c r="CB15" s="377">
        <f>IF(T($C15)=T('Typy taboru'!$C$11),IF($J15&gt;0,IF($J15&gt;='Typy taboru'!$F$11,IF($J15&gt;'Typy taboru'!$G$11,IF($J15&gt;'Typy taboru'!$I$11,3,2),1),0)),0)</f>
        <v>0</v>
      </c>
      <c r="CC15" s="388">
        <f>IF(T($L15)=T('Typy taboru'!$C$11),IF($S15&gt;0,IF($S15&gt;='Typy taboru'!$F$11,IF($S15&gt;'Typy taboru'!$G$11,IF($S15&gt;'Typy taboru'!$I$11,3,2),1),0)),0)</f>
        <v>0</v>
      </c>
      <c r="CE15" s="377">
        <f>IF(T($C15)=T('Typy taboru'!$C$12),IF($J15&gt;0,IF($J15&gt;='Typy taboru'!$F$12,IF($J15&gt;'Typy taboru'!$G$12,IF($J15&gt;'Typy taboru'!$I$12,3,2),1),0)),0)</f>
        <v>0</v>
      </c>
      <c r="CF15" s="388">
        <f>IF(T($L15)=T('Typy taboru'!$C$12),IF($S15&gt;0,IF($S15&gt;='Typy taboru'!$F$12,IF($S15&gt;'Typy taboru'!$G$12,IF($S15&gt;'Typy taboru'!$I$12,3,2),1),0)),0)</f>
        <v>0</v>
      </c>
      <c r="CH15" s="377">
        <f>IF(T($C15)=T('Typy taboru'!$C$13),IF($J15&gt;0,IF($J15&gt;='Typy taboru'!$F$13,IF($J15&gt;'Typy taboru'!$G$13,IF($J15&gt;'Typy taboru'!$I$13,3,2),1),0)),0)</f>
        <v>0</v>
      </c>
      <c r="CI15" s="388">
        <f>IF(T($L15)=T('Typy taboru'!$C$13),IF($S15&gt;0,IF($S15&gt;='Typy taboru'!$F$13,IF($S15&gt;'Typy taboru'!$G$13,IF($S15&gt;'Typy taboru'!$I$13,3,2),1),0)),0)</f>
        <v>0</v>
      </c>
      <c r="CK15" s="377">
        <f>IF(T($C15)=T('Typy taboru'!$C$14),IF($J15&gt;0,IF($J15&gt;='Typy taboru'!$F$14,IF($J15&gt;'Typy taboru'!$G$14,IF($J15&gt;'Typy taboru'!$I$14,3,2),1),0)),0)</f>
        <v>0</v>
      </c>
      <c r="CL15" s="388">
        <f>IF(T($L15)=T('Typy taboru'!$C$14),IF($S15&gt;0,IF($S15&gt;='Typy taboru'!$F$14,IF($S15&gt;'Typy taboru'!$G$14,IF($S15&gt;'Typy taboru'!$I$14,3,2),1),0)),0)</f>
        <v>0</v>
      </c>
      <c r="CN15" s="377">
        <f>IF(T($C15)=T('Typy taboru'!$C$15),IF($J15&gt;0,IF($J15&gt;='Typy taboru'!$F$15,IF($J15&gt;'Typy taboru'!$G$15,IF($J15&gt;'Typy taboru'!$I$15,3,2),1),0)),0)</f>
        <v>0</v>
      </c>
      <c r="CO15" s="388">
        <f>IF(T($L15)=T('Typy taboru'!$C$15),IF($S15&gt;0,IF($S15&gt;='Typy taboru'!$F$15,IF($S15&gt;'Typy taboru'!$G$15,IF($S15&gt;'Typy taboru'!$I$15,3,2),1),0)),0)</f>
        <v>0</v>
      </c>
    </row>
    <row r="16" spans="1:93" s="366" customFormat="1" ht="24.95" customHeight="1" x14ac:dyDescent="0.2">
      <c r="B16" s="371">
        <v>11.05</v>
      </c>
      <c r="C16" s="393" t="s">
        <v>80</v>
      </c>
      <c r="D16" s="390" t="s">
        <v>123</v>
      </c>
      <c r="E16" s="439">
        <v>7.7</v>
      </c>
      <c r="F16" s="439" t="s">
        <v>23</v>
      </c>
      <c r="G16" s="372">
        <v>12</v>
      </c>
      <c r="H16" s="373">
        <f t="shared" si="21"/>
        <v>1.5584415584415585</v>
      </c>
      <c r="I16" s="96" t="s">
        <v>102</v>
      </c>
      <c r="J16" s="372">
        <v>10</v>
      </c>
      <c r="K16" s="374">
        <v>11.3</v>
      </c>
      <c r="L16" s="393" t="s">
        <v>80</v>
      </c>
      <c r="M16" s="390" t="s">
        <v>136</v>
      </c>
      <c r="N16" s="439">
        <v>9.6999999999999993</v>
      </c>
      <c r="O16" s="439" t="s">
        <v>23</v>
      </c>
      <c r="P16" s="372">
        <v>11</v>
      </c>
      <c r="Q16" s="373">
        <f t="shared" si="0"/>
        <v>1.1340206185567012</v>
      </c>
      <c r="R16" s="96" t="s">
        <v>108</v>
      </c>
      <c r="S16" s="372">
        <v>7</v>
      </c>
      <c r="T16" s="375">
        <f t="shared" si="22"/>
        <v>23</v>
      </c>
      <c r="U16" s="376">
        <f t="shared" si="23"/>
        <v>1.3218390804597702</v>
      </c>
      <c r="X16" s="377">
        <f t="shared" si="38"/>
        <v>0</v>
      </c>
      <c r="Y16" s="378">
        <f t="shared" si="38"/>
        <v>0</v>
      </c>
      <c r="Z16" s="378">
        <f t="shared" si="38"/>
        <v>0</v>
      </c>
      <c r="AA16" s="379">
        <f t="shared" si="38"/>
        <v>0</v>
      </c>
      <c r="AB16" s="379">
        <f t="shared" si="38"/>
        <v>0</v>
      </c>
      <c r="AC16" s="378">
        <f t="shared" si="38"/>
        <v>23</v>
      </c>
      <c r="AD16" s="378">
        <f t="shared" si="38"/>
        <v>0</v>
      </c>
      <c r="AE16" s="379">
        <f t="shared" si="38"/>
        <v>0</v>
      </c>
      <c r="AF16" s="379">
        <f t="shared" si="38"/>
        <v>0</v>
      </c>
      <c r="AG16" s="378">
        <f t="shared" si="38"/>
        <v>0</v>
      </c>
      <c r="AH16" s="378">
        <f t="shared" si="38"/>
        <v>0</v>
      </c>
      <c r="AI16" s="379">
        <f t="shared" si="38"/>
        <v>0</v>
      </c>
      <c r="AJ16" s="379">
        <f t="shared" si="38"/>
        <v>0</v>
      </c>
      <c r="AK16" s="380">
        <f t="shared" si="4"/>
        <v>0</v>
      </c>
      <c r="AM16" s="381">
        <f t="shared" si="24"/>
        <v>0</v>
      </c>
      <c r="AN16" s="382">
        <f t="shared" si="25"/>
        <v>0</v>
      </c>
      <c r="AO16" s="383">
        <f t="shared" si="26"/>
        <v>23</v>
      </c>
      <c r="AP16" s="382">
        <f t="shared" si="27"/>
        <v>0</v>
      </c>
      <c r="AQ16" s="383">
        <f t="shared" si="28"/>
        <v>0</v>
      </c>
      <c r="AR16" s="382">
        <f t="shared" si="29"/>
        <v>0</v>
      </c>
      <c r="AS16" s="384">
        <f t="shared" si="30"/>
        <v>0</v>
      </c>
      <c r="AV16" s="377">
        <f t="shared" si="39"/>
        <v>0</v>
      </c>
      <c r="AW16" s="378">
        <f t="shared" si="39"/>
        <v>0</v>
      </c>
      <c r="AX16" s="378">
        <f t="shared" si="39"/>
        <v>0</v>
      </c>
      <c r="AY16" s="379">
        <f t="shared" si="39"/>
        <v>0</v>
      </c>
      <c r="AZ16" s="379">
        <f t="shared" si="39"/>
        <v>0</v>
      </c>
      <c r="BA16" s="378">
        <f t="shared" si="39"/>
        <v>17.399999999999999</v>
      </c>
      <c r="BB16" s="378">
        <f t="shared" si="39"/>
        <v>0</v>
      </c>
      <c r="BC16" s="379">
        <f t="shared" si="39"/>
        <v>0</v>
      </c>
      <c r="BD16" s="379">
        <f t="shared" si="39"/>
        <v>0</v>
      </c>
      <c r="BE16" s="378">
        <f t="shared" si="39"/>
        <v>0</v>
      </c>
      <c r="BF16" s="378">
        <f t="shared" si="39"/>
        <v>0</v>
      </c>
      <c r="BG16" s="379">
        <f t="shared" si="39"/>
        <v>0</v>
      </c>
      <c r="BH16" s="379">
        <f t="shared" si="39"/>
        <v>0</v>
      </c>
      <c r="BI16" s="380">
        <f t="shared" si="13"/>
        <v>0</v>
      </c>
      <c r="BK16" s="381">
        <f t="shared" si="31"/>
        <v>0</v>
      </c>
      <c r="BL16" s="382">
        <f t="shared" si="32"/>
        <v>0</v>
      </c>
      <c r="BM16" s="383">
        <f t="shared" si="33"/>
        <v>17.399999999999999</v>
      </c>
      <c r="BN16" s="382">
        <f t="shared" si="34"/>
        <v>0</v>
      </c>
      <c r="BO16" s="383">
        <f t="shared" si="35"/>
        <v>0</v>
      </c>
      <c r="BP16" s="382">
        <f t="shared" si="36"/>
        <v>0</v>
      </c>
      <c r="BQ16" s="384">
        <f t="shared" si="37"/>
        <v>0</v>
      </c>
      <c r="BS16" s="377">
        <f>IF(T($C16)=T('Typy taboru'!$C$8),IF($J16&gt;0,IF($J16&gt;='Typy taboru'!$F$8,IF($J16&gt;'Typy taboru'!$G$8,IF($J16&gt;'Typy taboru'!$I$8,3,2),1),0)),0)</f>
        <v>0</v>
      </c>
      <c r="BT16" s="388">
        <f>IF(T($L16)=T('Typy taboru'!$C$8),IF($S16&gt;0,IF($S16&gt;='Typy taboru'!$F$8,IF($S16&gt;'Typy taboru'!$G$8,IF($S16&gt;'Typy taboru'!$I$8,3,2),1),0)),0)</f>
        <v>0</v>
      </c>
      <c r="BV16" s="377">
        <f>IF(T($C16)=T('Typy taboru'!$C$9),IF($J16&gt;0,IF($J16&gt;='Typy taboru'!$F$9,IF($J16&gt;'Typy taboru'!$G$9,IF($J16&gt;'Typy taboru'!$I$9,3,2),1),0)),0)</f>
        <v>0</v>
      </c>
      <c r="BW16" s="388">
        <f>IF(T($L16)=T('Typy taboru'!$C$9),IF($S16&gt;0,IF($S16&gt;='Typy taboru'!$F$9,IF($S16&gt;'Typy taboru'!$G$9,IF($S16&gt;'Typy taboru'!$I$9,3,2),1),0)),0)</f>
        <v>0</v>
      </c>
      <c r="BY16" s="377">
        <f>IF(T($C16)=T('Typy taboru'!$C$10),IF($J16&gt;0,IF($J16&gt;='Typy taboru'!$F$10,IF($J16&gt;'Typy taboru'!$G$10,IF($J16&gt;'Typy taboru'!$I$10,3,2),1),0)),0)</f>
        <v>0</v>
      </c>
      <c r="BZ16" s="388">
        <f>IF(T($L16)=T('Typy taboru'!$C$10),IF($S16&gt;0,IF($S16&gt;='Typy taboru'!$F$10,IF($S16&gt;'Typy taboru'!$G$10,IF($S16&gt;'Typy taboru'!$I$10,3,2),1),0)),0)</f>
        <v>0</v>
      </c>
      <c r="CB16" s="377">
        <f>IF(T($C16)=T('Typy taboru'!$C$11),IF($J16&gt;0,IF($J16&gt;='Typy taboru'!$F$11,IF($J16&gt;'Typy taboru'!$G$11,IF($J16&gt;'Typy taboru'!$I$11,3,2),1),0)),0)</f>
        <v>0</v>
      </c>
      <c r="CC16" s="388">
        <f>IF(T($L16)=T('Typy taboru'!$C$11),IF($S16&gt;0,IF($S16&gt;='Typy taboru'!$F$11,IF($S16&gt;'Typy taboru'!$G$11,IF($S16&gt;'Typy taboru'!$I$11,3,2),1),0)),0)</f>
        <v>0</v>
      </c>
      <c r="CE16" s="377">
        <f>IF(T($C16)=T('Typy taboru'!$C$12),IF($J16&gt;0,IF($J16&gt;='Typy taboru'!$F$12,IF($J16&gt;'Typy taboru'!$G$12,IF($J16&gt;'Typy taboru'!$I$12,3,2),1),0)),0)</f>
        <v>0</v>
      </c>
      <c r="CF16" s="388">
        <f>IF(T($L16)=T('Typy taboru'!$C$12),IF($S16&gt;0,IF($S16&gt;='Typy taboru'!$F$12,IF($S16&gt;'Typy taboru'!$G$12,IF($S16&gt;'Typy taboru'!$I$12,3,2),1),0)),0)</f>
        <v>0</v>
      </c>
      <c r="CH16" s="377">
        <f>IF(T($C16)=T('Typy taboru'!$C$13),IF($J16&gt;0,IF($J16&gt;='Typy taboru'!$F$13,IF($J16&gt;'Typy taboru'!$G$13,IF($J16&gt;'Typy taboru'!$I$13,3,2),1),0)),0)</f>
        <v>0</v>
      </c>
      <c r="CI16" s="388">
        <f>IF(T($L16)=T('Typy taboru'!$C$13),IF($S16&gt;0,IF($S16&gt;='Typy taboru'!$F$13,IF($S16&gt;'Typy taboru'!$G$13,IF($S16&gt;'Typy taboru'!$I$13,3,2),1),0)),0)</f>
        <v>0</v>
      </c>
      <c r="CK16" s="377">
        <f>IF(T($C16)=T('Typy taboru'!$C$14),IF($J16&gt;0,IF($J16&gt;='Typy taboru'!$F$14,IF($J16&gt;'Typy taboru'!$G$14,IF($J16&gt;'Typy taboru'!$I$14,3,2),1),0)),0)</f>
        <v>0</v>
      </c>
      <c r="CL16" s="388">
        <f>IF(T($L16)=T('Typy taboru'!$C$14),IF($S16&gt;0,IF($S16&gt;='Typy taboru'!$F$14,IF($S16&gt;'Typy taboru'!$G$14,IF($S16&gt;'Typy taboru'!$I$14,3,2),1),0)),0)</f>
        <v>0</v>
      </c>
      <c r="CN16" s="377">
        <f>IF(T($C16)=T('Typy taboru'!$C$15),IF($J16&gt;0,IF($J16&gt;='Typy taboru'!$F$15,IF($J16&gt;'Typy taboru'!$G$15,IF($J16&gt;'Typy taboru'!$I$15,3,2),1),0)),0)</f>
        <v>0</v>
      </c>
      <c r="CO16" s="388">
        <f>IF(T($L16)=T('Typy taboru'!$C$15),IF($S16&gt;0,IF($S16&gt;='Typy taboru'!$F$15,IF($S16&gt;'Typy taboru'!$G$15,IF($S16&gt;'Typy taboru'!$I$15,3,2),1),0)),0)</f>
        <v>0</v>
      </c>
    </row>
    <row r="17" spans="2:93" s="366" customFormat="1" ht="24.95" customHeight="1" x14ac:dyDescent="0.2">
      <c r="B17" s="371">
        <v>12.08</v>
      </c>
      <c r="C17" s="393" t="s">
        <v>80</v>
      </c>
      <c r="D17" s="390" t="s">
        <v>124</v>
      </c>
      <c r="E17" s="439">
        <v>9.4</v>
      </c>
      <c r="F17" s="439" t="s">
        <v>23</v>
      </c>
      <c r="G17" s="372">
        <v>25</v>
      </c>
      <c r="H17" s="373">
        <f t="shared" ref="H17" si="40">G17/(N(E17)+N(F17))</f>
        <v>2.6595744680851063</v>
      </c>
      <c r="I17" s="96" t="s">
        <v>102</v>
      </c>
      <c r="J17" s="372">
        <v>16</v>
      </c>
      <c r="K17" s="374">
        <v>12.4</v>
      </c>
      <c r="L17" s="393" t="s">
        <v>80</v>
      </c>
      <c r="M17" s="390" t="s">
        <v>141</v>
      </c>
      <c r="N17" s="439">
        <v>3.8</v>
      </c>
      <c r="O17" s="439" t="s">
        <v>23</v>
      </c>
      <c r="P17" s="372">
        <v>10</v>
      </c>
      <c r="Q17" s="373">
        <f t="shared" ref="Q17" si="41">P17/(N(N17)+N(O17))</f>
        <v>2.6315789473684212</v>
      </c>
      <c r="R17" s="96" t="s">
        <v>102</v>
      </c>
      <c r="S17" s="372">
        <v>8</v>
      </c>
      <c r="T17" s="375">
        <f t="shared" si="22"/>
        <v>35</v>
      </c>
      <c r="U17" s="376">
        <f t="shared" si="23"/>
        <v>2.6515151515151518</v>
      </c>
      <c r="X17" s="377">
        <f t="shared" si="38"/>
        <v>0</v>
      </c>
      <c r="Y17" s="378">
        <f t="shared" si="38"/>
        <v>0</v>
      </c>
      <c r="Z17" s="378">
        <f t="shared" si="38"/>
        <v>0</v>
      </c>
      <c r="AA17" s="379">
        <f t="shared" si="38"/>
        <v>0</v>
      </c>
      <c r="AB17" s="379">
        <f t="shared" si="38"/>
        <v>0</v>
      </c>
      <c r="AC17" s="378">
        <f t="shared" si="38"/>
        <v>25</v>
      </c>
      <c r="AD17" s="378">
        <f t="shared" si="38"/>
        <v>10</v>
      </c>
      <c r="AE17" s="379">
        <f t="shared" si="38"/>
        <v>0</v>
      </c>
      <c r="AF17" s="379">
        <f t="shared" si="38"/>
        <v>0</v>
      </c>
      <c r="AG17" s="378">
        <f t="shared" si="38"/>
        <v>0</v>
      </c>
      <c r="AH17" s="378">
        <f t="shared" si="38"/>
        <v>0</v>
      </c>
      <c r="AI17" s="379">
        <f t="shared" si="38"/>
        <v>0</v>
      </c>
      <c r="AJ17" s="379">
        <f t="shared" si="38"/>
        <v>0</v>
      </c>
      <c r="AK17" s="380">
        <f t="shared" si="4"/>
        <v>0</v>
      </c>
      <c r="AM17" s="381">
        <f t="shared" si="24"/>
        <v>0</v>
      </c>
      <c r="AN17" s="382">
        <f t="shared" si="25"/>
        <v>0</v>
      </c>
      <c r="AO17" s="383">
        <f t="shared" si="26"/>
        <v>35</v>
      </c>
      <c r="AP17" s="382">
        <f t="shared" si="27"/>
        <v>0</v>
      </c>
      <c r="AQ17" s="383">
        <f t="shared" si="28"/>
        <v>0</v>
      </c>
      <c r="AR17" s="382">
        <f t="shared" si="29"/>
        <v>0</v>
      </c>
      <c r="AS17" s="384">
        <f t="shared" si="30"/>
        <v>0</v>
      </c>
      <c r="AV17" s="377">
        <f t="shared" si="39"/>
        <v>0</v>
      </c>
      <c r="AW17" s="378">
        <f t="shared" si="39"/>
        <v>0</v>
      </c>
      <c r="AX17" s="378">
        <f t="shared" si="39"/>
        <v>0</v>
      </c>
      <c r="AY17" s="379">
        <f t="shared" si="39"/>
        <v>0</v>
      </c>
      <c r="AZ17" s="379">
        <f t="shared" si="39"/>
        <v>0</v>
      </c>
      <c r="BA17" s="378">
        <f t="shared" si="39"/>
        <v>9.4</v>
      </c>
      <c r="BB17" s="378">
        <f t="shared" si="39"/>
        <v>3.8</v>
      </c>
      <c r="BC17" s="379">
        <f t="shared" si="39"/>
        <v>0</v>
      </c>
      <c r="BD17" s="379">
        <f t="shared" si="39"/>
        <v>0</v>
      </c>
      <c r="BE17" s="378">
        <f t="shared" si="39"/>
        <v>0</v>
      </c>
      <c r="BF17" s="378">
        <f t="shared" si="39"/>
        <v>0</v>
      </c>
      <c r="BG17" s="379">
        <f t="shared" si="39"/>
        <v>0</v>
      </c>
      <c r="BH17" s="379">
        <f t="shared" si="39"/>
        <v>0</v>
      </c>
      <c r="BI17" s="380">
        <f t="shared" si="13"/>
        <v>0</v>
      </c>
      <c r="BK17" s="381">
        <f t="shared" si="31"/>
        <v>0</v>
      </c>
      <c r="BL17" s="382">
        <f t="shared" si="32"/>
        <v>0</v>
      </c>
      <c r="BM17" s="383">
        <f t="shared" si="33"/>
        <v>13.2</v>
      </c>
      <c r="BN17" s="382">
        <f t="shared" si="34"/>
        <v>0</v>
      </c>
      <c r="BO17" s="383">
        <f t="shared" si="35"/>
        <v>0</v>
      </c>
      <c r="BP17" s="382">
        <f t="shared" si="36"/>
        <v>0</v>
      </c>
      <c r="BQ17" s="384">
        <f t="shared" si="37"/>
        <v>0</v>
      </c>
      <c r="BS17" s="377">
        <f>IF(T($C17)=T('Typy taboru'!$C$8),IF($J17&gt;0,IF($J17&gt;='Typy taboru'!$F$8,IF($J17&gt;'Typy taboru'!$G$8,IF($J17&gt;'Typy taboru'!$I$8,3,2),1),0)),0)</f>
        <v>0</v>
      </c>
      <c r="BT17" s="388">
        <f>IF(T($L17)=T('Typy taboru'!$C$8),IF($S17&gt;0,IF($S17&gt;='Typy taboru'!$F$8,IF($S17&gt;'Typy taboru'!$G$8,IF($S17&gt;'Typy taboru'!$I$8,3,2),1),0)),0)</f>
        <v>0</v>
      </c>
      <c r="BV17" s="377">
        <f>IF(T($C17)=T('Typy taboru'!$C$9),IF($J17&gt;0,IF($J17&gt;='Typy taboru'!$F$9,IF($J17&gt;'Typy taboru'!$G$9,IF($J17&gt;'Typy taboru'!$I$9,3,2),1),0)),0)</f>
        <v>0</v>
      </c>
      <c r="BW17" s="388">
        <f>IF(T($L17)=T('Typy taboru'!$C$9),IF($S17&gt;0,IF($S17&gt;='Typy taboru'!$F$9,IF($S17&gt;'Typy taboru'!$G$9,IF($S17&gt;'Typy taboru'!$I$9,3,2),1),0)),0)</f>
        <v>0</v>
      </c>
      <c r="BY17" s="377">
        <f>IF(T($C17)=T('Typy taboru'!$C$10),IF($J17&gt;0,IF($J17&gt;='Typy taboru'!$F$10,IF($J17&gt;'Typy taboru'!$G$10,IF($J17&gt;'Typy taboru'!$I$10,3,2),1),0)),0)</f>
        <v>0</v>
      </c>
      <c r="BZ17" s="388">
        <f>IF(T($L17)=T('Typy taboru'!$C$10),IF($S17&gt;0,IF($S17&gt;='Typy taboru'!$F$10,IF($S17&gt;'Typy taboru'!$G$10,IF($S17&gt;'Typy taboru'!$I$10,3,2),1),0)),0)</f>
        <v>0</v>
      </c>
      <c r="CB17" s="377">
        <f>IF(T($C17)=T('Typy taboru'!$C$11),IF($J17&gt;0,IF($J17&gt;='Typy taboru'!$F$11,IF($J17&gt;'Typy taboru'!$G$11,IF($J17&gt;'Typy taboru'!$I$11,3,2),1),0)),0)</f>
        <v>0</v>
      </c>
      <c r="CC17" s="388">
        <f>IF(T($L17)=T('Typy taboru'!$C$11),IF($S17&gt;0,IF($S17&gt;='Typy taboru'!$F$11,IF($S17&gt;'Typy taboru'!$G$11,IF($S17&gt;'Typy taboru'!$I$11,3,2),1),0)),0)</f>
        <v>0</v>
      </c>
      <c r="CE17" s="377">
        <f>IF(T($C17)=T('Typy taboru'!$C$12),IF($J17&gt;0,IF($J17&gt;='Typy taboru'!$F$12,IF($J17&gt;'Typy taboru'!$G$12,IF($J17&gt;'Typy taboru'!$I$12,3,2),1),0)),0)</f>
        <v>0</v>
      </c>
      <c r="CF17" s="388">
        <f>IF(T($L17)=T('Typy taboru'!$C$12),IF($S17&gt;0,IF($S17&gt;='Typy taboru'!$F$12,IF($S17&gt;'Typy taboru'!$G$12,IF($S17&gt;'Typy taboru'!$I$12,3,2),1),0)),0)</f>
        <v>0</v>
      </c>
      <c r="CH17" s="377">
        <f>IF(T($C17)=T('Typy taboru'!$C$13),IF($J17&gt;0,IF($J17&gt;='Typy taboru'!$F$13,IF($J17&gt;'Typy taboru'!$G$13,IF($J17&gt;'Typy taboru'!$I$13,3,2),1),0)),0)</f>
        <v>0</v>
      </c>
      <c r="CI17" s="388">
        <f>IF(T($L17)=T('Typy taboru'!$C$13),IF($S17&gt;0,IF($S17&gt;='Typy taboru'!$F$13,IF($S17&gt;'Typy taboru'!$G$13,IF($S17&gt;'Typy taboru'!$I$13,3,2),1),0)),0)</f>
        <v>0</v>
      </c>
      <c r="CK17" s="377">
        <f>IF(T($C17)=T('Typy taboru'!$C$14),IF($J17&gt;0,IF($J17&gt;='Typy taboru'!$F$14,IF($J17&gt;'Typy taboru'!$G$14,IF($J17&gt;'Typy taboru'!$I$14,3,2),1),0)),0)</f>
        <v>0</v>
      </c>
      <c r="CL17" s="388">
        <f>IF(T($L17)=T('Typy taboru'!$C$14),IF($S17&gt;0,IF($S17&gt;='Typy taboru'!$F$14,IF($S17&gt;'Typy taboru'!$G$14,IF($S17&gt;'Typy taboru'!$I$14,3,2),1),0)),0)</f>
        <v>0</v>
      </c>
      <c r="CN17" s="377">
        <f>IF(T($C17)=T('Typy taboru'!$C$15),IF($J17&gt;0,IF($J17&gt;='Typy taboru'!$F$15,IF($J17&gt;'Typy taboru'!$G$15,IF($J17&gt;'Typy taboru'!$I$15,3,2),1),0)),0)</f>
        <v>0</v>
      </c>
      <c r="CO17" s="388">
        <f>IF(T($L17)=T('Typy taboru'!$C$15),IF($S17&gt;0,IF($S17&gt;='Typy taboru'!$F$15,IF($S17&gt;'Typy taboru'!$G$15,IF($S17&gt;'Typy taboru'!$I$15,3,2),1),0)),0)</f>
        <v>0</v>
      </c>
    </row>
    <row r="18" spans="2:93" s="366" customFormat="1" ht="24.95" customHeight="1" x14ac:dyDescent="0.2">
      <c r="B18" s="371">
        <v>13.14</v>
      </c>
      <c r="C18" s="393" t="s">
        <v>80</v>
      </c>
      <c r="D18" s="390" t="s">
        <v>95</v>
      </c>
      <c r="E18" s="439">
        <v>4.5999999999999996</v>
      </c>
      <c r="F18" s="439" t="s">
        <v>23</v>
      </c>
      <c r="G18" s="372">
        <v>13</v>
      </c>
      <c r="H18" s="373">
        <f t="shared" ref="H18:H20" si="42">G18/(N(E18)+N(F18))</f>
        <v>2.8260869565217392</v>
      </c>
      <c r="I18" s="96" t="s">
        <v>104</v>
      </c>
      <c r="J18" s="372">
        <v>11</v>
      </c>
      <c r="K18" s="374">
        <v>13.3</v>
      </c>
      <c r="L18" s="393" t="s">
        <v>82</v>
      </c>
      <c r="M18" s="390" t="s">
        <v>111</v>
      </c>
      <c r="N18" s="439">
        <v>6.5</v>
      </c>
      <c r="O18" s="439" t="s">
        <v>23</v>
      </c>
      <c r="P18" s="372">
        <v>21</v>
      </c>
      <c r="Q18" s="373">
        <f t="shared" ref="Q18:Q20" si="43">P18/(N(N18)+N(O18))</f>
        <v>3.2307692307692308</v>
      </c>
      <c r="R18" s="96" t="s">
        <v>102</v>
      </c>
      <c r="S18" s="372">
        <v>15</v>
      </c>
      <c r="T18" s="375">
        <f t="shared" si="22"/>
        <v>34</v>
      </c>
      <c r="U18" s="376">
        <f t="shared" si="23"/>
        <v>3.0630630630630633</v>
      </c>
      <c r="X18" s="377">
        <f t="shared" si="3"/>
        <v>0</v>
      </c>
      <c r="Y18" s="378">
        <f t="shared" si="3"/>
        <v>0</v>
      </c>
      <c r="Z18" s="378">
        <f t="shared" si="3"/>
        <v>0</v>
      </c>
      <c r="AA18" s="379">
        <f t="shared" si="3"/>
        <v>0</v>
      </c>
      <c r="AB18" s="379">
        <f t="shared" si="3"/>
        <v>0</v>
      </c>
      <c r="AC18" s="378">
        <f t="shared" si="3"/>
        <v>0</v>
      </c>
      <c r="AD18" s="378">
        <f t="shared" si="3"/>
        <v>34</v>
      </c>
      <c r="AE18" s="379">
        <f t="shared" si="3"/>
        <v>0</v>
      </c>
      <c r="AF18" s="379">
        <f t="shared" si="3"/>
        <v>0</v>
      </c>
      <c r="AG18" s="378">
        <f t="shared" si="3"/>
        <v>0</v>
      </c>
      <c r="AH18" s="378">
        <f t="shared" si="3"/>
        <v>0</v>
      </c>
      <c r="AI18" s="379">
        <f t="shared" si="3"/>
        <v>0</v>
      </c>
      <c r="AJ18" s="379">
        <f t="shared" si="3"/>
        <v>0</v>
      </c>
      <c r="AK18" s="380">
        <f t="shared" si="4"/>
        <v>0</v>
      </c>
      <c r="AM18" s="381">
        <f t="shared" si="24"/>
        <v>0</v>
      </c>
      <c r="AN18" s="382">
        <f t="shared" si="25"/>
        <v>0</v>
      </c>
      <c r="AO18" s="383">
        <f t="shared" si="26"/>
        <v>34</v>
      </c>
      <c r="AP18" s="382">
        <f t="shared" si="27"/>
        <v>0</v>
      </c>
      <c r="AQ18" s="383">
        <f t="shared" si="28"/>
        <v>0</v>
      </c>
      <c r="AR18" s="382">
        <f t="shared" si="29"/>
        <v>0</v>
      </c>
      <c r="AS18" s="384">
        <f t="shared" si="30"/>
        <v>0</v>
      </c>
      <c r="AV18" s="377">
        <f t="shared" si="12"/>
        <v>0</v>
      </c>
      <c r="AW18" s="378">
        <f t="shared" si="12"/>
        <v>0</v>
      </c>
      <c r="AX18" s="378">
        <f t="shared" si="12"/>
        <v>0</v>
      </c>
      <c r="AY18" s="379">
        <f t="shared" si="12"/>
        <v>0</v>
      </c>
      <c r="AZ18" s="379">
        <f t="shared" si="12"/>
        <v>0</v>
      </c>
      <c r="BA18" s="378">
        <f t="shared" si="12"/>
        <v>0</v>
      </c>
      <c r="BB18" s="378">
        <f t="shared" si="12"/>
        <v>11.1</v>
      </c>
      <c r="BC18" s="379">
        <f t="shared" si="12"/>
        <v>0</v>
      </c>
      <c r="BD18" s="379">
        <f t="shared" si="12"/>
        <v>0</v>
      </c>
      <c r="BE18" s="378">
        <f t="shared" si="12"/>
        <v>0</v>
      </c>
      <c r="BF18" s="378">
        <f t="shared" si="12"/>
        <v>0</v>
      </c>
      <c r="BG18" s="379">
        <f t="shared" si="12"/>
        <v>0</v>
      </c>
      <c r="BH18" s="379">
        <f t="shared" si="12"/>
        <v>0</v>
      </c>
      <c r="BI18" s="380">
        <f t="shared" si="13"/>
        <v>0</v>
      </c>
      <c r="BK18" s="381">
        <f t="shared" si="31"/>
        <v>0</v>
      </c>
      <c r="BL18" s="382">
        <f t="shared" si="32"/>
        <v>0</v>
      </c>
      <c r="BM18" s="383">
        <f t="shared" si="33"/>
        <v>11.1</v>
      </c>
      <c r="BN18" s="382">
        <f t="shared" si="34"/>
        <v>0</v>
      </c>
      <c r="BO18" s="383">
        <f t="shared" si="35"/>
        <v>0</v>
      </c>
      <c r="BP18" s="382">
        <f t="shared" si="36"/>
        <v>0</v>
      </c>
      <c r="BQ18" s="384">
        <f t="shared" si="37"/>
        <v>0</v>
      </c>
      <c r="BS18" s="377">
        <f>IF(T($C18)=T('Typy taboru'!$C$8),IF($J18&gt;0,IF($J18&gt;='Typy taboru'!$F$8,IF($J18&gt;'Typy taboru'!$G$8,IF($J18&gt;'Typy taboru'!$I$8,3,2),1),0)),0)</f>
        <v>0</v>
      </c>
      <c r="BT18" s="388">
        <f>IF(T($L18)=T('Typy taboru'!$C$8),IF($S18&gt;0,IF($S18&gt;='Typy taboru'!$F$8,IF($S18&gt;'Typy taboru'!$G$8,IF($S18&gt;'Typy taboru'!$I$8,3,2),1),0)),0)</f>
        <v>0</v>
      </c>
      <c r="BV18" s="377">
        <f>IF(T($C18)=T('Typy taboru'!$C$9),IF($J18&gt;0,IF($J18&gt;='Typy taboru'!$F$9,IF($J18&gt;'Typy taboru'!$G$9,IF($J18&gt;'Typy taboru'!$I$9,3,2),1),0)),0)</f>
        <v>0</v>
      </c>
      <c r="BW18" s="388">
        <f>IF(T($L18)=T('Typy taboru'!$C$9),IF($S18&gt;0,IF($S18&gt;='Typy taboru'!$F$9,IF($S18&gt;'Typy taboru'!$G$9,IF($S18&gt;'Typy taboru'!$I$9,3,2),1),0)),0)</f>
        <v>0</v>
      </c>
      <c r="BY18" s="377">
        <f>IF(T($C18)=T('Typy taboru'!$C$10),IF($J18&gt;0,IF($J18&gt;='Typy taboru'!$F$10,IF($J18&gt;'Typy taboru'!$G$10,IF($J18&gt;'Typy taboru'!$I$10,3,2),1),0)),0)</f>
        <v>0</v>
      </c>
      <c r="BZ18" s="388">
        <f>IF(T($L18)=T('Typy taboru'!$C$10),IF($S18&gt;0,IF($S18&gt;='Typy taboru'!$F$10,IF($S18&gt;'Typy taboru'!$G$10,IF($S18&gt;'Typy taboru'!$I$10,3,2),1),0)),0)</f>
        <v>0</v>
      </c>
      <c r="CB18" s="377">
        <f>IF(T($C18)=T('Typy taboru'!$C$11),IF($J18&gt;0,IF($J18&gt;='Typy taboru'!$F$11,IF($J18&gt;'Typy taboru'!$G$11,IF($J18&gt;'Typy taboru'!$I$11,3,2),1),0)),0)</f>
        <v>0</v>
      </c>
      <c r="CC18" s="388">
        <f>IF(T($L18)=T('Typy taboru'!$C$11),IF($S18&gt;0,IF($S18&gt;='Typy taboru'!$F$11,IF($S18&gt;'Typy taboru'!$G$11,IF($S18&gt;'Typy taboru'!$I$11,3,2),1),0)),0)</f>
        <v>0</v>
      </c>
      <c r="CE18" s="377">
        <f>IF(T($C18)=T('Typy taboru'!$C$12),IF($J18&gt;0,IF($J18&gt;='Typy taboru'!$F$12,IF($J18&gt;'Typy taboru'!$G$12,IF($J18&gt;'Typy taboru'!$I$12,3,2),1),0)),0)</f>
        <v>0</v>
      </c>
      <c r="CF18" s="388">
        <f>IF(T($L18)=T('Typy taboru'!$C$12),IF($S18&gt;0,IF($S18&gt;='Typy taboru'!$F$12,IF($S18&gt;'Typy taboru'!$G$12,IF($S18&gt;'Typy taboru'!$I$12,3,2),1),0)),0)</f>
        <v>0</v>
      </c>
      <c r="CH18" s="377">
        <f>IF(T($C18)=T('Typy taboru'!$C$13),IF($J18&gt;0,IF($J18&gt;='Typy taboru'!$F$13,IF($J18&gt;'Typy taboru'!$G$13,IF($J18&gt;'Typy taboru'!$I$13,3,2),1),0)),0)</f>
        <v>0</v>
      </c>
      <c r="CI18" s="388">
        <f>IF(T($L18)=T('Typy taboru'!$C$13),IF($S18&gt;0,IF($S18&gt;='Typy taboru'!$F$13,IF($S18&gt;'Typy taboru'!$G$13,IF($S18&gt;'Typy taboru'!$I$13,3,2),1),0)),0)</f>
        <v>0</v>
      </c>
      <c r="CK18" s="377">
        <f>IF(T($C18)=T('Typy taboru'!$C$14),IF($J18&gt;0,IF($J18&gt;='Typy taboru'!$F$14,IF($J18&gt;'Typy taboru'!$G$14,IF($J18&gt;'Typy taboru'!$I$14,3,2),1),0)),0)</f>
        <v>0</v>
      </c>
      <c r="CL18" s="388">
        <f>IF(T($L18)=T('Typy taboru'!$C$14),IF($S18&gt;0,IF($S18&gt;='Typy taboru'!$F$14,IF($S18&gt;'Typy taboru'!$G$14,IF($S18&gt;'Typy taboru'!$I$14,3,2),1),0)),0)</f>
        <v>0</v>
      </c>
      <c r="CN18" s="377">
        <f>IF(T($C18)=T('Typy taboru'!$C$15),IF($J18&gt;0,IF($J18&gt;='Typy taboru'!$F$15,IF($J18&gt;'Typy taboru'!$G$15,IF($J18&gt;'Typy taboru'!$I$15,3,2),1),0)),0)</f>
        <v>0</v>
      </c>
      <c r="CO18" s="388">
        <f>IF(T($L18)=T('Typy taboru'!$C$15),IF($S18&gt;0,IF($S18&gt;='Typy taboru'!$F$15,IF($S18&gt;'Typy taboru'!$G$15,IF($S18&gt;'Typy taboru'!$I$15,3,2),1),0)),0)</f>
        <v>0</v>
      </c>
    </row>
    <row r="19" spans="2:93" s="366" customFormat="1" ht="24.95" customHeight="1" x14ac:dyDescent="0.2">
      <c r="B19" s="371">
        <v>14.08</v>
      </c>
      <c r="C19" s="393" t="s">
        <v>82</v>
      </c>
      <c r="D19" s="390" t="s">
        <v>126</v>
      </c>
      <c r="E19" s="439">
        <v>13</v>
      </c>
      <c r="F19" s="439" t="s">
        <v>23</v>
      </c>
      <c r="G19" s="372">
        <v>26</v>
      </c>
      <c r="H19" s="373">
        <f t="shared" si="42"/>
        <v>2</v>
      </c>
      <c r="I19" s="96" t="s">
        <v>102</v>
      </c>
      <c r="J19" s="372">
        <v>14</v>
      </c>
      <c r="K19" s="374">
        <v>14.37</v>
      </c>
      <c r="L19" s="393" t="s">
        <v>82</v>
      </c>
      <c r="M19" s="390" t="s">
        <v>145</v>
      </c>
      <c r="N19" s="439">
        <v>18.2</v>
      </c>
      <c r="O19" s="439" t="s">
        <v>23</v>
      </c>
      <c r="P19" s="372">
        <v>26</v>
      </c>
      <c r="Q19" s="373">
        <f t="shared" si="43"/>
        <v>1.4285714285714286</v>
      </c>
      <c r="R19" s="96" t="s">
        <v>108</v>
      </c>
      <c r="S19" s="372">
        <v>17</v>
      </c>
      <c r="T19" s="375">
        <f t="shared" si="22"/>
        <v>52</v>
      </c>
      <c r="U19" s="376">
        <f t="shared" si="23"/>
        <v>1.6666666666666667</v>
      </c>
      <c r="X19" s="377">
        <f t="shared" si="3"/>
        <v>0</v>
      </c>
      <c r="Y19" s="378">
        <f t="shared" si="3"/>
        <v>0</v>
      </c>
      <c r="Z19" s="378">
        <f t="shared" si="3"/>
        <v>0</v>
      </c>
      <c r="AA19" s="379">
        <f t="shared" si="3"/>
        <v>0</v>
      </c>
      <c r="AB19" s="379">
        <f t="shared" si="3"/>
        <v>0</v>
      </c>
      <c r="AC19" s="378">
        <f t="shared" si="3"/>
        <v>0</v>
      </c>
      <c r="AD19" s="378">
        <f t="shared" si="3"/>
        <v>0</v>
      </c>
      <c r="AE19" s="379">
        <f t="shared" si="3"/>
        <v>52</v>
      </c>
      <c r="AF19" s="379">
        <f t="shared" si="3"/>
        <v>0</v>
      </c>
      <c r="AG19" s="378">
        <f t="shared" si="3"/>
        <v>0</v>
      </c>
      <c r="AH19" s="378">
        <f t="shared" si="3"/>
        <v>0</v>
      </c>
      <c r="AI19" s="379">
        <f t="shared" si="3"/>
        <v>0</v>
      </c>
      <c r="AJ19" s="379">
        <f t="shared" si="3"/>
        <v>0</v>
      </c>
      <c r="AK19" s="380">
        <f t="shared" si="4"/>
        <v>0</v>
      </c>
      <c r="AM19" s="381">
        <f t="shared" si="24"/>
        <v>0</v>
      </c>
      <c r="AN19" s="382">
        <f t="shared" si="25"/>
        <v>0</v>
      </c>
      <c r="AO19" s="383">
        <f t="shared" si="26"/>
        <v>0</v>
      </c>
      <c r="AP19" s="382">
        <f t="shared" si="27"/>
        <v>52</v>
      </c>
      <c r="AQ19" s="383">
        <f t="shared" si="28"/>
        <v>0</v>
      </c>
      <c r="AR19" s="382">
        <f t="shared" si="29"/>
        <v>0</v>
      </c>
      <c r="AS19" s="384">
        <f t="shared" si="30"/>
        <v>0</v>
      </c>
      <c r="AV19" s="377">
        <f t="shared" si="12"/>
        <v>0</v>
      </c>
      <c r="AW19" s="378">
        <f t="shared" si="12"/>
        <v>0</v>
      </c>
      <c r="AX19" s="378">
        <f t="shared" si="12"/>
        <v>0</v>
      </c>
      <c r="AY19" s="379">
        <f t="shared" si="12"/>
        <v>0</v>
      </c>
      <c r="AZ19" s="379">
        <f t="shared" si="12"/>
        <v>0</v>
      </c>
      <c r="BA19" s="378">
        <f t="shared" si="12"/>
        <v>0</v>
      </c>
      <c r="BB19" s="378">
        <f t="shared" si="12"/>
        <v>0</v>
      </c>
      <c r="BC19" s="379">
        <f t="shared" si="12"/>
        <v>31.2</v>
      </c>
      <c r="BD19" s="379">
        <f t="shared" si="12"/>
        <v>0</v>
      </c>
      <c r="BE19" s="378">
        <f t="shared" si="12"/>
        <v>0</v>
      </c>
      <c r="BF19" s="378">
        <f t="shared" si="12"/>
        <v>0</v>
      </c>
      <c r="BG19" s="379">
        <f t="shared" si="12"/>
        <v>0</v>
      </c>
      <c r="BH19" s="379">
        <f t="shared" si="12"/>
        <v>0</v>
      </c>
      <c r="BI19" s="380">
        <f t="shared" si="13"/>
        <v>0</v>
      </c>
      <c r="BK19" s="381">
        <f t="shared" si="31"/>
        <v>0</v>
      </c>
      <c r="BL19" s="382">
        <f t="shared" si="32"/>
        <v>0</v>
      </c>
      <c r="BM19" s="383">
        <f t="shared" si="33"/>
        <v>0</v>
      </c>
      <c r="BN19" s="382">
        <f t="shared" si="34"/>
        <v>31.2</v>
      </c>
      <c r="BO19" s="383">
        <f t="shared" si="35"/>
        <v>0</v>
      </c>
      <c r="BP19" s="382">
        <f t="shared" si="36"/>
        <v>0</v>
      </c>
      <c r="BQ19" s="384">
        <f t="shared" si="37"/>
        <v>0</v>
      </c>
      <c r="BS19" s="377">
        <f>IF(T($C19)=T('Typy taboru'!$C$8),IF($J19&gt;0,IF($J19&gt;='Typy taboru'!$F$8,IF($J19&gt;'Typy taboru'!$G$8,IF($J19&gt;'Typy taboru'!$I$8,3,2),1),0)),0)</f>
        <v>0</v>
      </c>
      <c r="BT19" s="388">
        <f>IF(T($L19)=T('Typy taboru'!$C$8),IF($S19&gt;0,IF($S19&gt;='Typy taboru'!$F$8,IF($S19&gt;'Typy taboru'!$G$8,IF($S19&gt;'Typy taboru'!$I$8,3,2),1),0)),0)</f>
        <v>0</v>
      </c>
      <c r="BV19" s="377">
        <f>IF(T($C19)=T('Typy taboru'!$C$9),IF($J19&gt;0,IF($J19&gt;='Typy taboru'!$F$9,IF($J19&gt;'Typy taboru'!$G$9,IF($J19&gt;'Typy taboru'!$I$9,3,2),1),0)),0)</f>
        <v>0</v>
      </c>
      <c r="BW19" s="388">
        <f>IF(T($L19)=T('Typy taboru'!$C$9),IF($S19&gt;0,IF($S19&gt;='Typy taboru'!$F$9,IF($S19&gt;'Typy taboru'!$G$9,IF($S19&gt;'Typy taboru'!$I$9,3,2),1),0)),0)</f>
        <v>0</v>
      </c>
      <c r="BY19" s="377">
        <f>IF(T($C19)=T('Typy taboru'!$C$10),IF($J19&gt;0,IF($J19&gt;='Typy taboru'!$F$10,IF($J19&gt;'Typy taboru'!$G$10,IF($J19&gt;'Typy taboru'!$I$10,3,2),1),0)),0)</f>
        <v>0</v>
      </c>
      <c r="BZ19" s="388">
        <f>IF(T($L19)=T('Typy taboru'!$C$10),IF($S19&gt;0,IF($S19&gt;='Typy taboru'!$F$10,IF($S19&gt;'Typy taboru'!$G$10,IF($S19&gt;'Typy taboru'!$I$10,3,2),1),0)),0)</f>
        <v>0</v>
      </c>
      <c r="CB19" s="377">
        <f>IF(T($C19)=T('Typy taboru'!$C$11),IF($J19&gt;0,IF($J19&gt;='Typy taboru'!$F$11,IF($J19&gt;'Typy taboru'!$G$11,IF($J19&gt;'Typy taboru'!$I$11,3,2),1),0)),0)</f>
        <v>0</v>
      </c>
      <c r="CC19" s="388">
        <f>IF(T($L19)=T('Typy taboru'!$C$11),IF($S19&gt;0,IF($S19&gt;='Typy taboru'!$F$11,IF($S19&gt;'Typy taboru'!$G$11,IF($S19&gt;'Typy taboru'!$I$11,3,2),1),0)),0)</f>
        <v>0</v>
      </c>
      <c r="CE19" s="377">
        <f>IF(T($C19)=T('Typy taboru'!$C$12),IF($J19&gt;0,IF($J19&gt;='Typy taboru'!$F$12,IF($J19&gt;'Typy taboru'!$G$12,IF($J19&gt;'Typy taboru'!$I$12,3,2),1),0)),0)</f>
        <v>0</v>
      </c>
      <c r="CF19" s="388">
        <f>IF(T($L19)=T('Typy taboru'!$C$12),IF($S19&gt;0,IF($S19&gt;='Typy taboru'!$F$12,IF($S19&gt;'Typy taboru'!$G$12,IF($S19&gt;'Typy taboru'!$I$12,3,2),1),0)),0)</f>
        <v>0</v>
      </c>
      <c r="CH19" s="377">
        <f>IF(T($C19)=T('Typy taboru'!$C$13),IF($J19&gt;0,IF($J19&gt;='Typy taboru'!$F$13,IF($J19&gt;'Typy taboru'!$G$13,IF($J19&gt;'Typy taboru'!$I$13,3,2),1),0)),0)</f>
        <v>0</v>
      </c>
      <c r="CI19" s="388">
        <f>IF(T($L19)=T('Typy taboru'!$C$13),IF($S19&gt;0,IF($S19&gt;='Typy taboru'!$F$13,IF($S19&gt;'Typy taboru'!$G$13,IF($S19&gt;'Typy taboru'!$I$13,3,2),1),0)),0)</f>
        <v>0</v>
      </c>
      <c r="CK19" s="377">
        <f>IF(T($C19)=T('Typy taboru'!$C$14),IF($J19&gt;0,IF($J19&gt;='Typy taboru'!$F$14,IF($J19&gt;'Typy taboru'!$G$14,IF($J19&gt;'Typy taboru'!$I$14,3,2),1),0)),0)</f>
        <v>0</v>
      </c>
      <c r="CL19" s="388">
        <f>IF(T($L19)=T('Typy taboru'!$C$14),IF($S19&gt;0,IF($S19&gt;='Typy taboru'!$F$14,IF($S19&gt;'Typy taboru'!$G$14,IF($S19&gt;'Typy taboru'!$I$14,3,2),1),0)),0)</f>
        <v>0</v>
      </c>
      <c r="CN19" s="377">
        <f>IF(T($C19)=T('Typy taboru'!$C$15),IF($J19&gt;0,IF($J19&gt;='Typy taboru'!$F$15,IF($J19&gt;'Typy taboru'!$G$15,IF($J19&gt;'Typy taboru'!$I$15,3,2),1),0)),0)</f>
        <v>0</v>
      </c>
      <c r="CO19" s="388">
        <f>IF(T($L19)=T('Typy taboru'!$C$15),IF($S19&gt;0,IF($S19&gt;='Typy taboru'!$F$15,IF($S19&gt;'Typy taboru'!$G$15,IF($S19&gt;'Typy taboru'!$I$15,3,2),1),0)),0)</f>
        <v>0</v>
      </c>
    </row>
    <row r="20" spans="2:93" s="366" customFormat="1" ht="24.95" customHeight="1" x14ac:dyDescent="0.2">
      <c r="B20" s="371">
        <v>15.2</v>
      </c>
      <c r="C20" s="393" t="s">
        <v>82</v>
      </c>
      <c r="D20" s="390" t="s">
        <v>127</v>
      </c>
      <c r="E20" s="439">
        <v>10.5</v>
      </c>
      <c r="F20" s="439" t="s">
        <v>23</v>
      </c>
      <c r="G20" s="372">
        <v>12</v>
      </c>
      <c r="H20" s="373">
        <f t="shared" si="42"/>
        <v>1.1428571428571428</v>
      </c>
      <c r="I20" s="96" t="s">
        <v>102</v>
      </c>
      <c r="J20" s="372">
        <v>12</v>
      </c>
      <c r="K20" s="374">
        <v>15.55</v>
      </c>
      <c r="L20" s="393" t="s">
        <v>82</v>
      </c>
      <c r="M20" s="390" t="s">
        <v>142</v>
      </c>
      <c r="N20" s="439">
        <v>3.8</v>
      </c>
      <c r="O20" s="439" t="s">
        <v>23</v>
      </c>
      <c r="P20" s="372">
        <v>11</v>
      </c>
      <c r="Q20" s="373">
        <f t="shared" si="43"/>
        <v>2.8947368421052633</v>
      </c>
      <c r="R20" s="96" t="s">
        <v>116</v>
      </c>
      <c r="S20" s="372">
        <v>9</v>
      </c>
      <c r="T20" s="375">
        <f t="shared" si="22"/>
        <v>23</v>
      </c>
      <c r="U20" s="376">
        <f t="shared" si="23"/>
        <v>1.6083916083916083</v>
      </c>
      <c r="X20" s="377">
        <f t="shared" si="3"/>
        <v>0</v>
      </c>
      <c r="Y20" s="378">
        <f t="shared" si="3"/>
        <v>0</v>
      </c>
      <c r="Z20" s="378">
        <f t="shared" si="3"/>
        <v>0</v>
      </c>
      <c r="AA20" s="379">
        <f t="shared" si="3"/>
        <v>0</v>
      </c>
      <c r="AB20" s="379">
        <f t="shared" si="3"/>
        <v>0</v>
      </c>
      <c r="AC20" s="378">
        <f t="shared" si="3"/>
        <v>0</v>
      </c>
      <c r="AD20" s="378">
        <f t="shared" si="3"/>
        <v>0</v>
      </c>
      <c r="AE20" s="379">
        <f t="shared" si="3"/>
        <v>12</v>
      </c>
      <c r="AF20" s="379">
        <f t="shared" si="3"/>
        <v>11</v>
      </c>
      <c r="AG20" s="378">
        <f t="shared" si="3"/>
        <v>0</v>
      </c>
      <c r="AH20" s="378">
        <f t="shared" si="3"/>
        <v>0</v>
      </c>
      <c r="AI20" s="379">
        <f t="shared" si="3"/>
        <v>0</v>
      </c>
      <c r="AJ20" s="379">
        <f t="shared" si="3"/>
        <v>0</v>
      </c>
      <c r="AK20" s="380">
        <f t="shared" si="4"/>
        <v>0</v>
      </c>
      <c r="AM20" s="381">
        <f t="shared" si="24"/>
        <v>0</v>
      </c>
      <c r="AN20" s="382">
        <f t="shared" si="25"/>
        <v>0</v>
      </c>
      <c r="AO20" s="383">
        <f t="shared" si="26"/>
        <v>0</v>
      </c>
      <c r="AP20" s="382">
        <f t="shared" si="27"/>
        <v>23</v>
      </c>
      <c r="AQ20" s="383">
        <f t="shared" si="28"/>
        <v>0</v>
      </c>
      <c r="AR20" s="382">
        <f t="shared" si="29"/>
        <v>0</v>
      </c>
      <c r="AS20" s="384">
        <f t="shared" si="30"/>
        <v>0</v>
      </c>
      <c r="AV20" s="377">
        <f t="shared" si="12"/>
        <v>0</v>
      </c>
      <c r="AW20" s="378">
        <f t="shared" si="12"/>
        <v>0</v>
      </c>
      <c r="AX20" s="378">
        <f t="shared" si="12"/>
        <v>0</v>
      </c>
      <c r="AY20" s="379">
        <f t="shared" si="12"/>
        <v>0</v>
      </c>
      <c r="AZ20" s="379">
        <f t="shared" si="12"/>
        <v>0</v>
      </c>
      <c r="BA20" s="378">
        <f t="shared" si="12"/>
        <v>0</v>
      </c>
      <c r="BB20" s="378">
        <f t="shared" si="12"/>
        <v>0</v>
      </c>
      <c r="BC20" s="379">
        <f t="shared" si="12"/>
        <v>10.5</v>
      </c>
      <c r="BD20" s="379">
        <f t="shared" si="12"/>
        <v>3.8</v>
      </c>
      <c r="BE20" s="378">
        <f t="shared" si="12"/>
        <v>0</v>
      </c>
      <c r="BF20" s="378">
        <f t="shared" si="12"/>
        <v>0</v>
      </c>
      <c r="BG20" s="379">
        <f t="shared" si="12"/>
        <v>0</v>
      </c>
      <c r="BH20" s="379">
        <f t="shared" si="12"/>
        <v>0</v>
      </c>
      <c r="BI20" s="380">
        <f t="shared" si="13"/>
        <v>0</v>
      </c>
      <c r="BK20" s="381">
        <f t="shared" si="31"/>
        <v>0</v>
      </c>
      <c r="BL20" s="382">
        <f t="shared" si="32"/>
        <v>0</v>
      </c>
      <c r="BM20" s="383">
        <f t="shared" si="33"/>
        <v>0</v>
      </c>
      <c r="BN20" s="382">
        <f t="shared" si="34"/>
        <v>14.3</v>
      </c>
      <c r="BO20" s="383">
        <f t="shared" si="35"/>
        <v>0</v>
      </c>
      <c r="BP20" s="382">
        <f t="shared" si="36"/>
        <v>0</v>
      </c>
      <c r="BQ20" s="384">
        <f t="shared" si="37"/>
        <v>0</v>
      </c>
      <c r="BS20" s="377">
        <f>IF(T($C20)=T('Typy taboru'!$C$8),IF($J20&gt;0,IF($J20&gt;='Typy taboru'!$F$8,IF($J20&gt;'Typy taboru'!$G$8,IF($J20&gt;'Typy taboru'!$I$8,3,2),1),0)),0)</f>
        <v>0</v>
      </c>
      <c r="BT20" s="388">
        <f>IF(T($L20)=T('Typy taboru'!$C$8),IF($S20&gt;0,IF($S20&gt;='Typy taboru'!$F$8,IF($S20&gt;'Typy taboru'!$G$8,IF($S20&gt;'Typy taboru'!$I$8,3,2),1),0)),0)</f>
        <v>0</v>
      </c>
      <c r="BV20" s="377">
        <f>IF(T($C20)=T('Typy taboru'!$C$9),IF($J20&gt;0,IF($J20&gt;='Typy taboru'!$F$9,IF($J20&gt;'Typy taboru'!$G$9,IF($J20&gt;'Typy taboru'!$I$9,3,2),1),0)),0)</f>
        <v>0</v>
      </c>
      <c r="BW20" s="388">
        <f>IF(T($L20)=T('Typy taboru'!$C$9),IF($S20&gt;0,IF($S20&gt;='Typy taboru'!$F$9,IF($S20&gt;'Typy taboru'!$G$9,IF($S20&gt;'Typy taboru'!$I$9,3,2),1),0)),0)</f>
        <v>0</v>
      </c>
      <c r="BY20" s="377">
        <f>IF(T($C20)=T('Typy taboru'!$C$10),IF($J20&gt;0,IF($J20&gt;='Typy taboru'!$F$10,IF($J20&gt;'Typy taboru'!$G$10,IF($J20&gt;'Typy taboru'!$I$10,3,2),1),0)),0)</f>
        <v>0</v>
      </c>
      <c r="BZ20" s="388">
        <f>IF(T($L20)=T('Typy taboru'!$C$10),IF($S20&gt;0,IF($S20&gt;='Typy taboru'!$F$10,IF($S20&gt;'Typy taboru'!$G$10,IF($S20&gt;'Typy taboru'!$I$10,3,2),1),0)),0)</f>
        <v>0</v>
      </c>
      <c r="CB20" s="377">
        <f>IF(T($C20)=T('Typy taboru'!$C$11),IF($J20&gt;0,IF($J20&gt;='Typy taboru'!$F$11,IF($J20&gt;'Typy taboru'!$G$11,IF($J20&gt;'Typy taboru'!$I$11,3,2),1),0)),0)</f>
        <v>0</v>
      </c>
      <c r="CC20" s="388">
        <f>IF(T($L20)=T('Typy taboru'!$C$11),IF($S20&gt;0,IF($S20&gt;='Typy taboru'!$F$11,IF($S20&gt;'Typy taboru'!$G$11,IF($S20&gt;'Typy taboru'!$I$11,3,2),1),0)),0)</f>
        <v>0</v>
      </c>
      <c r="CE20" s="377">
        <f>IF(T($C20)=T('Typy taboru'!$C$12),IF($J20&gt;0,IF($J20&gt;='Typy taboru'!$F$12,IF($J20&gt;'Typy taboru'!$G$12,IF($J20&gt;'Typy taboru'!$I$12,3,2),1),0)),0)</f>
        <v>0</v>
      </c>
      <c r="CF20" s="388">
        <f>IF(T($L20)=T('Typy taboru'!$C$12),IF($S20&gt;0,IF($S20&gt;='Typy taboru'!$F$12,IF($S20&gt;'Typy taboru'!$G$12,IF($S20&gt;'Typy taboru'!$I$12,3,2),1),0)),0)</f>
        <v>0</v>
      </c>
      <c r="CH20" s="377">
        <f>IF(T($C20)=T('Typy taboru'!$C$13),IF($J20&gt;0,IF($J20&gt;='Typy taboru'!$F$13,IF($J20&gt;'Typy taboru'!$G$13,IF($J20&gt;'Typy taboru'!$I$13,3,2),1),0)),0)</f>
        <v>0</v>
      </c>
      <c r="CI20" s="388">
        <f>IF(T($L20)=T('Typy taboru'!$C$13),IF($S20&gt;0,IF($S20&gt;='Typy taboru'!$F$13,IF($S20&gt;'Typy taboru'!$G$13,IF($S20&gt;'Typy taboru'!$I$13,3,2),1),0)),0)</f>
        <v>0</v>
      </c>
      <c r="CK20" s="377">
        <f>IF(T($C20)=T('Typy taboru'!$C$14),IF($J20&gt;0,IF($J20&gt;='Typy taboru'!$F$14,IF($J20&gt;'Typy taboru'!$G$14,IF($J20&gt;'Typy taboru'!$I$14,3,2),1),0)),0)</f>
        <v>0</v>
      </c>
      <c r="CL20" s="388">
        <f>IF(T($L20)=T('Typy taboru'!$C$14),IF($S20&gt;0,IF($S20&gt;='Typy taboru'!$F$14,IF($S20&gt;'Typy taboru'!$G$14,IF($S20&gt;'Typy taboru'!$I$14,3,2),1),0)),0)</f>
        <v>0</v>
      </c>
      <c r="CN20" s="377">
        <f>IF(T($C20)=T('Typy taboru'!$C$15),IF($J20&gt;0,IF($J20&gt;='Typy taboru'!$F$15,IF($J20&gt;'Typy taboru'!$G$15,IF($J20&gt;'Typy taboru'!$I$15,3,2),1),0)),0)</f>
        <v>0</v>
      </c>
      <c r="CO20" s="388">
        <f>IF(T($L20)=T('Typy taboru'!$C$15),IF($S20&gt;0,IF($S20&gt;='Typy taboru'!$F$15,IF($S20&gt;'Typy taboru'!$G$15,IF($S20&gt;'Typy taboru'!$I$15,3,2),1),0)),0)</f>
        <v>0</v>
      </c>
    </row>
    <row r="21" spans="2:93" s="366" customFormat="1" ht="24.95" customHeight="1" x14ac:dyDescent="0.2">
      <c r="B21" s="371">
        <v>16.350000000000001</v>
      </c>
      <c r="C21" s="393" t="s">
        <v>82</v>
      </c>
      <c r="D21" s="390" t="s">
        <v>128</v>
      </c>
      <c r="E21" s="439">
        <v>5.9</v>
      </c>
      <c r="F21" s="439" t="s">
        <v>23</v>
      </c>
      <c r="G21" s="372">
        <v>11</v>
      </c>
      <c r="H21" s="373">
        <f t="shared" ref="H21:H23" si="44">G21/(N(E21)+N(F21))</f>
        <v>1.8644067796610169</v>
      </c>
      <c r="I21" s="96" t="s">
        <v>104</v>
      </c>
      <c r="J21" s="372">
        <v>10</v>
      </c>
      <c r="K21" s="374">
        <v>17.04</v>
      </c>
      <c r="L21" s="393" t="s">
        <v>82</v>
      </c>
      <c r="M21" s="390" t="s">
        <v>143</v>
      </c>
      <c r="N21" s="439">
        <v>6.1</v>
      </c>
      <c r="O21" s="439" t="s">
        <v>23</v>
      </c>
      <c r="P21" s="372">
        <v>11</v>
      </c>
      <c r="Q21" s="373">
        <f t="shared" ref="Q21:Q23" si="45">P21/(N(N21)+N(O21))</f>
        <v>1.8032786885245902</v>
      </c>
      <c r="R21" s="96" t="s">
        <v>108</v>
      </c>
      <c r="S21" s="372">
        <v>9</v>
      </c>
      <c r="T21" s="375">
        <f t="shared" si="22"/>
        <v>22</v>
      </c>
      <c r="U21" s="376">
        <f t="shared" si="23"/>
        <v>1.8333333333333333</v>
      </c>
      <c r="X21" s="377">
        <f t="shared" si="3"/>
        <v>0</v>
      </c>
      <c r="Y21" s="378">
        <f t="shared" si="3"/>
        <v>0</v>
      </c>
      <c r="Z21" s="378">
        <f t="shared" si="3"/>
        <v>0</v>
      </c>
      <c r="AA21" s="379">
        <f t="shared" si="3"/>
        <v>0</v>
      </c>
      <c r="AB21" s="379">
        <f t="shared" si="3"/>
        <v>0</v>
      </c>
      <c r="AC21" s="378">
        <f t="shared" si="3"/>
        <v>0</v>
      </c>
      <c r="AD21" s="378">
        <f t="shared" si="3"/>
        <v>0</v>
      </c>
      <c r="AE21" s="379">
        <f t="shared" si="3"/>
        <v>0</v>
      </c>
      <c r="AF21" s="379">
        <f t="shared" si="3"/>
        <v>11</v>
      </c>
      <c r="AG21" s="378">
        <f t="shared" si="3"/>
        <v>11</v>
      </c>
      <c r="AH21" s="378">
        <f t="shared" si="3"/>
        <v>0</v>
      </c>
      <c r="AI21" s="379">
        <f t="shared" si="3"/>
        <v>0</v>
      </c>
      <c r="AJ21" s="379">
        <f t="shared" si="3"/>
        <v>0</v>
      </c>
      <c r="AK21" s="380">
        <f t="shared" si="4"/>
        <v>0</v>
      </c>
      <c r="AM21" s="381">
        <f t="shared" si="24"/>
        <v>0</v>
      </c>
      <c r="AN21" s="382">
        <f t="shared" si="25"/>
        <v>0</v>
      </c>
      <c r="AO21" s="383">
        <f t="shared" si="26"/>
        <v>0</v>
      </c>
      <c r="AP21" s="382">
        <f t="shared" si="27"/>
        <v>11</v>
      </c>
      <c r="AQ21" s="383">
        <f t="shared" si="28"/>
        <v>11</v>
      </c>
      <c r="AR21" s="382">
        <f t="shared" si="29"/>
        <v>0</v>
      </c>
      <c r="AS21" s="384">
        <f t="shared" si="30"/>
        <v>0</v>
      </c>
      <c r="AV21" s="377">
        <f t="shared" si="12"/>
        <v>0</v>
      </c>
      <c r="AW21" s="378">
        <f t="shared" si="12"/>
        <v>0</v>
      </c>
      <c r="AX21" s="378">
        <f t="shared" si="12"/>
        <v>0</v>
      </c>
      <c r="AY21" s="379">
        <f t="shared" si="12"/>
        <v>0</v>
      </c>
      <c r="AZ21" s="379">
        <f t="shared" si="12"/>
        <v>0</v>
      </c>
      <c r="BA21" s="378">
        <f t="shared" si="12"/>
        <v>0</v>
      </c>
      <c r="BB21" s="378">
        <f t="shared" si="12"/>
        <v>0</v>
      </c>
      <c r="BC21" s="379">
        <f t="shared" si="12"/>
        <v>0</v>
      </c>
      <c r="BD21" s="379">
        <f t="shared" si="12"/>
        <v>5.9</v>
      </c>
      <c r="BE21" s="378">
        <f t="shared" si="12"/>
        <v>6.1</v>
      </c>
      <c r="BF21" s="378">
        <f t="shared" si="12"/>
        <v>0</v>
      </c>
      <c r="BG21" s="379">
        <f t="shared" si="12"/>
        <v>0</v>
      </c>
      <c r="BH21" s="379">
        <f t="shared" si="12"/>
        <v>0</v>
      </c>
      <c r="BI21" s="380">
        <f t="shared" si="13"/>
        <v>0</v>
      </c>
      <c r="BK21" s="381">
        <f t="shared" si="31"/>
        <v>0</v>
      </c>
      <c r="BL21" s="382">
        <f t="shared" si="32"/>
        <v>0</v>
      </c>
      <c r="BM21" s="383">
        <f t="shared" si="33"/>
        <v>0</v>
      </c>
      <c r="BN21" s="382">
        <f t="shared" si="34"/>
        <v>5.9</v>
      </c>
      <c r="BO21" s="383">
        <f t="shared" si="35"/>
        <v>6.1</v>
      </c>
      <c r="BP21" s="382">
        <f t="shared" si="36"/>
        <v>0</v>
      </c>
      <c r="BQ21" s="384">
        <f t="shared" si="37"/>
        <v>0</v>
      </c>
      <c r="BS21" s="377">
        <f>IF(T($C21)=T('Typy taboru'!$C$8),IF($J21&gt;0,IF($J21&gt;='Typy taboru'!$F$8,IF($J21&gt;'Typy taboru'!$G$8,IF($J21&gt;'Typy taboru'!$I$8,3,2),1),0)),0)</f>
        <v>0</v>
      </c>
      <c r="BT21" s="388">
        <f>IF(T($L21)=T('Typy taboru'!$C$8),IF($S21&gt;0,IF($S21&gt;='Typy taboru'!$F$8,IF($S21&gt;'Typy taboru'!$G$8,IF($S21&gt;'Typy taboru'!$I$8,3,2),1),0)),0)</f>
        <v>0</v>
      </c>
      <c r="BV21" s="377">
        <f>IF(T($C21)=T('Typy taboru'!$C$9),IF($J21&gt;0,IF($J21&gt;='Typy taboru'!$F$9,IF($J21&gt;'Typy taboru'!$G$9,IF($J21&gt;'Typy taboru'!$I$9,3,2),1),0)),0)</f>
        <v>0</v>
      </c>
      <c r="BW21" s="388">
        <f>IF(T($L21)=T('Typy taboru'!$C$9),IF($S21&gt;0,IF($S21&gt;='Typy taboru'!$F$9,IF($S21&gt;'Typy taboru'!$G$9,IF($S21&gt;'Typy taboru'!$I$9,3,2),1),0)),0)</f>
        <v>0</v>
      </c>
      <c r="BY21" s="377">
        <f>IF(T($C21)=T('Typy taboru'!$C$10),IF($J21&gt;0,IF($J21&gt;='Typy taboru'!$F$10,IF($J21&gt;'Typy taboru'!$G$10,IF($J21&gt;'Typy taboru'!$I$10,3,2),1),0)),0)</f>
        <v>0</v>
      </c>
      <c r="BZ21" s="388">
        <f>IF(T($L21)=T('Typy taboru'!$C$10),IF($S21&gt;0,IF($S21&gt;='Typy taboru'!$F$10,IF($S21&gt;'Typy taboru'!$G$10,IF($S21&gt;'Typy taboru'!$I$10,3,2),1),0)),0)</f>
        <v>0</v>
      </c>
      <c r="CB21" s="377">
        <f>IF(T($C21)=T('Typy taboru'!$C$11),IF($J21&gt;0,IF($J21&gt;='Typy taboru'!$F$11,IF($J21&gt;'Typy taboru'!$G$11,IF($J21&gt;'Typy taboru'!$I$11,3,2),1),0)),0)</f>
        <v>0</v>
      </c>
      <c r="CC21" s="388">
        <f>IF(T($L21)=T('Typy taboru'!$C$11),IF($S21&gt;0,IF($S21&gt;='Typy taboru'!$F$11,IF($S21&gt;'Typy taboru'!$G$11,IF($S21&gt;'Typy taboru'!$I$11,3,2),1),0)),0)</f>
        <v>0</v>
      </c>
      <c r="CE21" s="377">
        <f>IF(T($C21)=T('Typy taboru'!$C$12),IF($J21&gt;0,IF($J21&gt;='Typy taboru'!$F$12,IF($J21&gt;'Typy taboru'!$G$12,IF($J21&gt;'Typy taboru'!$I$12,3,2),1),0)),0)</f>
        <v>0</v>
      </c>
      <c r="CF21" s="388">
        <f>IF(T($L21)=T('Typy taboru'!$C$12),IF($S21&gt;0,IF($S21&gt;='Typy taboru'!$F$12,IF($S21&gt;'Typy taboru'!$G$12,IF($S21&gt;'Typy taboru'!$I$12,3,2),1),0)),0)</f>
        <v>0</v>
      </c>
      <c r="CH21" s="377">
        <f>IF(T($C21)=T('Typy taboru'!$C$13),IF($J21&gt;0,IF($J21&gt;='Typy taboru'!$F$13,IF($J21&gt;'Typy taboru'!$G$13,IF($J21&gt;'Typy taboru'!$I$13,3,2),1),0)),0)</f>
        <v>0</v>
      </c>
      <c r="CI21" s="388">
        <f>IF(T($L21)=T('Typy taboru'!$C$13),IF($S21&gt;0,IF($S21&gt;='Typy taboru'!$F$13,IF($S21&gt;'Typy taboru'!$G$13,IF($S21&gt;'Typy taboru'!$I$13,3,2),1),0)),0)</f>
        <v>0</v>
      </c>
      <c r="CK21" s="377">
        <f>IF(T($C21)=T('Typy taboru'!$C$14),IF($J21&gt;0,IF($J21&gt;='Typy taboru'!$F$14,IF($J21&gt;'Typy taboru'!$G$14,IF($J21&gt;'Typy taboru'!$I$14,3,2),1),0)),0)</f>
        <v>0</v>
      </c>
      <c r="CL21" s="388">
        <f>IF(T($L21)=T('Typy taboru'!$C$14),IF($S21&gt;0,IF($S21&gt;='Typy taboru'!$F$14,IF($S21&gt;'Typy taboru'!$G$14,IF($S21&gt;'Typy taboru'!$I$14,3,2),1),0)),0)</f>
        <v>0</v>
      </c>
      <c r="CN21" s="377">
        <f>IF(T($C21)=T('Typy taboru'!$C$15),IF($J21&gt;0,IF($J21&gt;='Typy taboru'!$F$15,IF($J21&gt;'Typy taboru'!$G$15,IF($J21&gt;'Typy taboru'!$I$15,3,2),1),0)),0)</f>
        <v>0</v>
      </c>
      <c r="CO21" s="388">
        <f>IF(T($L21)=T('Typy taboru'!$C$15),IF($S21&gt;0,IF($S21&gt;='Typy taboru'!$F$15,IF($S21&gt;'Typy taboru'!$G$15,IF($S21&gt;'Typy taboru'!$I$15,3,2),1),0)),0)</f>
        <v>0</v>
      </c>
    </row>
    <row r="22" spans="2:93" s="366" customFormat="1" ht="24.95" customHeight="1" x14ac:dyDescent="0.2">
      <c r="B22" s="371">
        <v>17.3</v>
      </c>
      <c r="C22" s="393" t="s">
        <v>82</v>
      </c>
      <c r="D22" s="390" t="s">
        <v>129</v>
      </c>
      <c r="E22" s="439">
        <v>7.2</v>
      </c>
      <c r="F22" s="439" t="s">
        <v>23</v>
      </c>
      <c r="G22" s="372">
        <v>11</v>
      </c>
      <c r="H22" s="373">
        <f t="shared" si="44"/>
        <v>1.5277777777777777</v>
      </c>
      <c r="I22" s="96" t="s">
        <v>102</v>
      </c>
      <c r="J22" s="372">
        <v>9</v>
      </c>
      <c r="K22" s="374">
        <v>17.5</v>
      </c>
      <c r="L22" s="393" t="s">
        <v>82</v>
      </c>
      <c r="M22" s="390" t="s">
        <v>144</v>
      </c>
      <c r="N22" s="439">
        <v>7.2</v>
      </c>
      <c r="O22" s="439" t="s">
        <v>23</v>
      </c>
      <c r="P22" s="372">
        <v>9</v>
      </c>
      <c r="Q22" s="373">
        <f t="shared" si="45"/>
        <v>1.25</v>
      </c>
      <c r="R22" s="96" t="s">
        <v>108</v>
      </c>
      <c r="S22" s="372">
        <v>6</v>
      </c>
      <c r="T22" s="375">
        <f t="shared" si="22"/>
        <v>20</v>
      </c>
      <c r="U22" s="376">
        <f t="shared" si="23"/>
        <v>1.3888888888888888</v>
      </c>
      <c r="X22" s="377">
        <f t="shared" si="3"/>
        <v>0</v>
      </c>
      <c r="Y22" s="378">
        <f t="shared" si="3"/>
        <v>0</v>
      </c>
      <c r="Z22" s="378">
        <f t="shared" si="3"/>
        <v>0</v>
      </c>
      <c r="AA22" s="379">
        <f t="shared" si="3"/>
        <v>0</v>
      </c>
      <c r="AB22" s="379">
        <f t="shared" si="3"/>
        <v>0</v>
      </c>
      <c r="AC22" s="378">
        <f t="shared" si="3"/>
        <v>0</v>
      </c>
      <c r="AD22" s="378">
        <f t="shared" si="3"/>
        <v>0</v>
      </c>
      <c r="AE22" s="379">
        <f t="shared" si="3"/>
        <v>0</v>
      </c>
      <c r="AF22" s="379">
        <f t="shared" si="3"/>
        <v>0</v>
      </c>
      <c r="AG22" s="378">
        <f t="shared" si="3"/>
        <v>20</v>
      </c>
      <c r="AH22" s="378">
        <f t="shared" si="3"/>
        <v>0</v>
      </c>
      <c r="AI22" s="379">
        <f t="shared" si="3"/>
        <v>0</v>
      </c>
      <c r="AJ22" s="379">
        <f t="shared" si="3"/>
        <v>0</v>
      </c>
      <c r="AK22" s="380">
        <f t="shared" si="4"/>
        <v>0</v>
      </c>
      <c r="AM22" s="381">
        <f t="shared" si="24"/>
        <v>0</v>
      </c>
      <c r="AN22" s="382">
        <f t="shared" si="25"/>
        <v>0</v>
      </c>
      <c r="AO22" s="383">
        <f t="shared" si="26"/>
        <v>0</v>
      </c>
      <c r="AP22" s="382">
        <f t="shared" si="27"/>
        <v>0</v>
      </c>
      <c r="AQ22" s="383">
        <f t="shared" si="28"/>
        <v>20</v>
      </c>
      <c r="AR22" s="382">
        <f t="shared" si="29"/>
        <v>0</v>
      </c>
      <c r="AS22" s="384">
        <f t="shared" si="30"/>
        <v>0</v>
      </c>
      <c r="AV22" s="377">
        <f t="shared" si="12"/>
        <v>0</v>
      </c>
      <c r="AW22" s="378">
        <f t="shared" si="12"/>
        <v>0</v>
      </c>
      <c r="AX22" s="378">
        <f t="shared" si="12"/>
        <v>0</v>
      </c>
      <c r="AY22" s="379">
        <f t="shared" si="12"/>
        <v>0</v>
      </c>
      <c r="AZ22" s="379">
        <f t="shared" si="12"/>
        <v>0</v>
      </c>
      <c r="BA22" s="378">
        <f t="shared" si="12"/>
        <v>0</v>
      </c>
      <c r="BB22" s="378">
        <f t="shared" si="12"/>
        <v>0</v>
      </c>
      <c r="BC22" s="379">
        <f t="shared" si="12"/>
        <v>0</v>
      </c>
      <c r="BD22" s="379">
        <f t="shared" si="12"/>
        <v>0</v>
      </c>
      <c r="BE22" s="378">
        <f t="shared" si="12"/>
        <v>14.4</v>
      </c>
      <c r="BF22" s="378">
        <f t="shared" si="12"/>
        <v>0</v>
      </c>
      <c r="BG22" s="379">
        <f t="shared" si="12"/>
        <v>0</v>
      </c>
      <c r="BH22" s="379">
        <f t="shared" si="12"/>
        <v>0</v>
      </c>
      <c r="BI22" s="380">
        <f t="shared" si="13"/>
        <v>0</v>
      </c>
      <c r="BK22" s="381">
        <f t="shared" si="31"/>
        <v>0</v>
      </c>
      <c r="BL22" s="382">
        <f t="shared" si="32"/>
        <v>0</v>
      </c>
      <c r="BM22" s="383">
        <f t="shared" si="33"/>
        <v>0</v>
      </c>
      <c r="BN22" s="382">
        <f t="shared" si="34"/>
        <v>0</v>
      </c>
      <c r="BO22" s="383">
        <f t="shared" si="35"/>
        <v>14.4</v>
      </c>
      <c r="BP22" s="382">
        <f t="shared" si="36"/>
        <v>0</v>
      </c>
      <c r="BQ22" s="384">
        <f t="shared" si="37"/>
        <v>0</v>
      </c>
      <c r="BS22" s="377">
        <f>IF(T($C22)=T('Typy taboru'!$C$8),IF($J22&gt;0,IF($J22&gt;='Typy taboru'!$F$8,IF($J22&gt;'Typy taboru'!$G$8,IF($J22&gt;'Typy taboru'!$I$8,3,2),1),0)),0)</f>
        <v>0</v>
      </c>
      <c r="BT22" s="388">
        <f>IF(T($L22)=T('Typy taboru'!$C$8),IF($S22&gt;0,IF($S22&gt;='Typy taboru'!$F$8,IF($S22&gt;'Typy taboru'!$G$8,IF($S22&gt;'Typy taboru'!$I$8,3,2),1),0)),0)</f>
        <v>0</v>
      </c>
      <c r="BV22" s="377">
        <f>IF(T($C22)=T('Typy taboru'!$C$9),IF($J22&gt;0,IF($J22&gt;='Typy taboru'!$F$9,IF($J22&gt;'Typy taboru'!$G$9,IF($J22&gt;'Typy taboru'!$I$9,3,2),1),0)),0)</f>
        <v>0</v>
      </c>
      <c r="BW22" s="388">
        <f>IF(T($L22)=T('Typy taboru'!$C$9),IF($S22&gt;0,IF($S22&gt;='Typy taboru'!$F$9,IF($S22&gt;'Typy taboru'!$G$9,IF($S22&gt;'Typy taboru'!$I$9,3,2),1),0)),0)</f>
        <v>0</v>
      </c>
      <c r="BY22" s="377">
        <f>IF(T($C22)=T('Typy taboru'!$C$10),IF($J22&gt;0,IF($J22&gt;='Typy taboru'!$F$10,IF($J22&gt;'Typy taboru'!$G$10,IF($J22&gt;'Typy taboru'!$I$10,3,2),1),0)),0)</f>
        <v>0</v>
      </c>
      <c r="BZ22" s="388">
        <f>IF(T($L22)=T('Typy taboru'!$C$10),IF($S22&gt;0,IF($S22&gt;='Typy taboru'!$F$10,IF($S22&gt;'Typy taboru'!$G$10,IF($S22&gt;'Typy taboru'!$I$10,3,2),1),0)),0)</f>
        <v>0</v>
      </c>
      <c r="CB22" s="377">
        <f>IF(T($C22)=T('Typy taboru'!$C$11),IF($J22&gt;0,IF($J22&gt;='Typy taboru'!$F$11,IF($J22&gt;'Typy taboru'!$G$11,IF($J22&gt;'Typy taboru'!$I$11,3,2),1),0)),0)</f>
        <v>0</v>
      </c>
      <c r="CC22" s="388">
        <f>IF(T($L22)=T('Typy taboru'!$C$11),IF($S22&gt;0,IF($S22&gt;='Typy taboru'!$F$11,IF($S22&gt;'Typy taboru'!$G$11,IF($S22&gt;'Typy taboru'!$I$11,3,2),1),0)),0)</f>
        <v>0</v>
      </c>
      <c r="CE22" s="377">
        <f>IF(T($C22)=T('Typy taboru'!$C$12),IF($J22&gt;0,IF($J22&gt;='Typy taboru'!$F$12,IF($J22&gt;'Typy taboru'!$G$12,IF($J22&gt;'Typy taboru'!$I$12,3,2),1),0)),0)</f>
        <v>0</v>
      </c>
      <c r="CF22" s="388">
        <f>IF(T($L22)=T('Typy taboru'!$C$12),IF($S22&gt;0,IF($S22&gt;='Typy taboru'!$F$12,IF($S22&gt;'Typy taboru'!$G$12,IF($S22&gt;'Typy taboru'!$I$12,3,2),1),0)),0)</f>
        <v>0</v>
      </c>
      <c r="CH22" s="377">
        <f>IF(T($C22)=T('Typy taboru'!$C$13),IF($J22&gt;0,IF($J22&gt;='Typy taboru'!$F$13,IF($J22&gt;'Typy taboru'!$G$13,IF($J22&gt;'Typy taboru'!$I$13,3,2),1),0)),0)</f>
        <v>0</v>
      </c>
      <c r="CI22" s="388">
        <f>IF(T($L22)=T('Typy taboru'!$C$13),IF($S22&gt;0,IF($S22&gt;='Typy taboru'!$F$13,IF($S22&gt;'Typy taboru'!$G$13,IF($S22&gt;'Typy taboru'!$I$13,3,2),1),0)),0)</f>
        <v>0</v>
      </c>
      <c r="CK22" s="377">
        <f>IF(T($C22)=T('Typy taboru'!$C$14),IF($J22&gt;0,IF($J22&gt;='Typy taboru'!$F$14,IF($J22&gt;'Typy taboru'!$G$14,IF($J22&gt;'Typy taboru'!$I$14,3,2),1),0)),0)</f>
        <v>0</v>
      </c>
      <c r="CL22" s="388">
        <f>IF(T($L22)=T('Typy taboru'!$C$14),IF($S22&gt;0,IF($S22&gt;='Typy taboru'!$F$14,IF($S22&gt;'Typy taboru'!$G$14,IF($S22&gt;'Typy taboru'!$I$14,3,2),1),0)),0)</f>
        <v>0</v>
      </c>
      <c r="CN22" s="377">
        <f>IF(T($C22)=T('Typy taboru'!$C$15),IF($J22&gt;0,IF($J22&gt;='Typy taboru'!$F$15,IF($J22&gt;'Typy taboru'!$G$15,IF($J22&gt;'Typy taboru'!$I$15,3,2),1),0)),0)</f>
        <v>0</v>
      </c>
      <c r="CO22" s="388">
        <f>IF(T($L22)=T('Typy taboru'!$C$15),IF($S22&gt;0,IF($S22&gt;='Typy taboru'!$F$15,IF($S22&gt;'Typy taboru'!$G$15,IF($S22&gt;'Typy taboru'!$I$15,3,2),1),0)),0)</f>
        <v>0</v>
      </c>
    </row>
    <row r="23" spans="2:93" s="366" customFormat="1" ht="24.95" customHeight="1" x14ac:dyDescent="0.2">
      <c r="B23" s="371">
        <v>18.2</v>
      </c>
      <c r="C23" s="393" t="s">
        <v>82</v>
      </c>
      <c r="D23" s="390" t="s">
        <v>130</v>
      </c>
      <c r="E23" s="439">
        <v>12.6</v>
      </c>
      <c r="F23" s="439" t="s">
        <v>23</v>
      </c>
      <c r="G23" s="372">
        <v>8</v>
      </c>
      <c r="H23" s="373">
        <f t="shared" si="44"/>
        <v>0.63492063492063489</v>
      </c>
      <c r="I23" s="96" t="s">
        <v>100</v>
      </c>
      <c r="J23" s="372">
        <v>5</v>
      </c>
      <c r="K23" s="374">
        <v>18.48</v>
      </c>
      <c r="L23" s="393" t="s">
        <v>82</v>
      </c>
      <c r="M23" s="390" t="s">
        <v>138</v>
      </c>
      <c r="N23" s="439">
        <v>16</v>
      </c>
      <c r="O23" s="439" t="s">
        <v>23</v>
      </c>
      <c r="P23" s="372">
        <v>9</v>
      </c>
      <c r="Q23" s="373">
        <f t="shared" si="45"/>
        <v>0.5625</v>
      </c>
      <c r="R23" s="96" t="s">
        <v>102</v>
      </c>
      <c r="S23" s="372">
        <v>9</v>
      </c>
      <c r="T23" s="375">
        <f t="shared" si="22"/>
        <v>17</v>
      </c>
      <c r="U23" s="376">
        <f t="shared" si="23"/>
        <v>0.59440559440559437</v>
      </c>
      <c r="X23" s="377">
        <f t="shared" si="3"/>
        <v>0</v>
      </c>
      <c r="Y23" s="378">
        <f t="shared" si="3"/>
        <v>0</v>
      </c>
      <c r="Z23" s="378">
        <f t="shared" si="3"/>
        <v>0</v>
      </c>
      <c r="AA23" s="379">
        <f t="shared" si="3"/>
        <v>0</v>
      </c>
      <c r="AB23" s="379">
        <f t="shared" si="3"/>
        <v>0</v>
      </c>
      <c r="AC23" s="378">
        <f t="shared" si="3"/>
        <v>0</v>
      </c>
      <c r="AD23" s="378">
        <f t="shared" si="3"/>
        <v>0</v>
      </c>
      <c r="AE23" s="379">
        <f t="shared" si="3"/>
        <v>0</v>
      </c>
      <c r="AF23" s="379">
        <f t="shared" ref="AF23:AJ23" si="46">IF(N($B23)&gt;0,IF($B23&gt;=AF$6,IF($B23&lt;=AF$8,$G23,0),0),0)+IF(N($K23)&gt;0,IF($K23&gt;=AF$6,IF($K23&lt;=AF$8,$P23,0),0),0)</f>
        <v>0</v>
      </c>
      <c r="AG23" s="378">
        <f t="shared" si="46"/>
        <v>8</v>
      </c>
      <c r="AH23" s="378">
        <f t="shared" si="46"/>
        <v>9</v>
      </c>
      <c r="AI23" s="379">
        <f t="shared" si="46"/>
        <v>0</v>
      </c>
      <c r="AJ23" s="379">
        <f t="shared" si="46"/>
        <v>0</v>
      </c>
      <c r="AK23" s="380">
        <f t="shared" si="4"/>
        <v>0</v>
      </c>
      <c r="AM23" s="381">
        <f t="shared" si="24"/>
        <v>0</v>
      </c>
      <c r="AN23" s="382">
        <f t="shared" si="25"/>
        <v>0</v>
      </c>
      <c r="AO23" s="383">
        <f t="shared" si="26"/>
        <v>0</v>
      </c>
      <c r="AP23" s="382">
        <f t="shared" si="27"/>
        <v>0</v>
      </c>
      <c r="AQ23" s="383">
        <f t="shared" si="28"/>
        <v>17</v>
      </c>
      <c r="AR23" s="382">
        <f t="shared" si="29"/>
        <v>0</v>
      </c>
      <c r="AS23" s="384">
        <f t="shared" si="30"/>
        <v>0</v>
      </c>
      <c r="AV23" s="377">
        <f t="shared" si="12"/>
        <v>0</v>
      </c>
      <c r="AW23" s="378">
        <f t="shared" si="12"/>
        <v>0</v>
      </c>
      <c r="AX23" s="378">
        <f t="shared" si="12"/>
        <v>0</v>
      </c>
      <c r="AY23" s="379">
        <f t="shared" si="12"/>
        <v>0</v>
      </c>
      <c r="AZ23" s="379">
        <f t="shared" si="12"/>
        <v>0</v>
      </c>
      <c r="BA23" s="378">
        <f t="shared" si="12"/>
        <v>0</v>
      </c>
      <c r="BB23" s="378">
        <f t="shared" si="12"/>
        <v>0</v>
      </c>
      <c r="BC23" s="379">
        <f t="shared" si="12"/>
        <v>0</v>
      </c>
      <c r="BD23" s="379">
        <f t="shared" ref="BD23:BH23" si="47">IF(N($B23)&gt;0,IF($B23&gt;=BD$6,IF($B23&lt;=BD$8,N($E23)+N($F23),0),0),0)+IF(N($K23)&gt;0,IF($K23&gt;=BD$6,IF($K23&lt;=BD$8,N($N23)+N($O23),0),0),0)</f>
        <v>0</v>
      </c>
      <c r="BE23" s="378">
        <f t="shared" si="47"/>
        <v>12.6</v>
      </c>
      <c r="BF23" s="378">
        <f t="shared" si="47"/>
        <v>16</v>
      </c>
      <c r="BG23" s="379">
        <f t="shared" si="47"/>
        <v>0</v>
      </c>
      <c r="BH23" s="379">
        <f t="shared" si="47"/>
        <v>0</v>
      </c>
      <c r="BI23" s="380">
        <f t="shared" si="13"/>
        <v>0</v>
      </c>
      <c r="BK23" s="381">
        <f t="shared" si="31"/>
        <v>0</v>
      </c>
      <c r="BL23" s="382">
        <f t="shared" si="32"/>
        <v>0</v>
      </c>
      <c r="BM23" s="383">
        <f t="shared" si="33"/>
        <v>0</v>
      </c>
      <c r="BN23" s="382">
        <f t="shared" si="34"/>
        <v>0</v>
      </c>
      <c r="BO23" s="383">
        <f t="shared" si="35"/>
        <v>28.6</v>
      </c>
      <c r="BP23" s="382">
        <f t="shared" si="36"/>
        <v>0</v>
      </c>
      <c r="BQ23" s="384">
        <f t="shared" si="37"/>
        <v>0</v>
      </c>
      <c r="BS23" s="377">
        <f>IF(T($C23)=T('Typy taboru'!$C$8),IF($J23&gt;0,IF($J23&gt;='Typy taboru'!$F$8,IF($J23&gt;'Typy taboru'!$G$8,IF($J23&gt;'Typy taboru'!$I$8,3,2),1),0)),0)</f>
        <v>0</v>
      </c>
      <c r="BT23" s="388">
        <f>IF(T($L23)=T('Typy taboru'!$C$8),IF($S23&gt;0,IF($S23&gt;='Typy taboru'!$F$8,IF($S23&gt;'Typy taboru'!$G$8,IF($S23&gt;'Typy taboru'!$I$8,3,2),1),0)),0)</f>
        <v>0</v>
      </c>
      <c r="BV23" s="377">
        <f>IF(T($C23)=T('Typy taboru'!$C$9),IF($J23&gt;0,IF($J23&gt;='Typy taboru'!$F$9,IF($J23&gt;'Typy taboru'!$G$9,IF($J23&gt;'Typy taboru'!$I$9,3,2),1),0)),0)</f>
        <v>0</v>
      </c>
      <c r="BW23" s="388">
        <f>IF(T($L23)=T('Typy taboru'!$C$9),IF($S23&gt;0,IF($S23&gt;='Typy taboru'!$F$9,IF($S23&gt;'Typy taboru'!$G$9,IF($S23&gt;'Typy taboru'!$I$9,3,2),1),0)),0)</f>
        <v>0</v>
      </c>
      <c r="BY23" s="377">
        <f>IF(T($C23)=T('Typy taboru'!$C$10),IF($J23&gt;0,IF($J23&gt;='Typy taboru'!$F$10,IF($J23&gt;'Typy taboru'!$G$10,IF($J23&gt;'Typy taboru'!$I$10,3,2),1),0)),0)</f>
        <v>0</v>
      </c>
      <c r="BZ23" s="388">
        <f>IF(T($L23)=T('Typy taboru'!$C$10),IF($S23&gt;0,IF($S23&gt;='Typy taboru'!$F$10,IF($S23&gt;'Typy taboru'!$G$10,IF($S23&gt;'Typy taboru'!$I$10,3,2),1),0)),0)</f>
        <v>0</v>
      </c>
      <c r="CB23" s="377">
        <f>IF(T($C23)=T('Typy taboru'!$C$11),IF($J23&gt;0,IF($J23&gt;='Typy taboru'!$F$11,IF($J23&gt;'Typy taboru'!$G$11,IF($J23&gt;'Typy taboru'!$I$11,3,2),1),0)),0)</f>
        <v>0</v>
      </c>
      <c r="CC23" s="388">
        <f>IF(T($L23)=T('Typy taboru'!$C$11),IF($S23&gt;0,IF($S23&gt;='Typy taboru'!$F$11,IF($S23&gt;'Typy taboru'!$G$11,IF($S23&gt;'Typy taboru'!$I$11,3,2),1),0)),0)</f>
        <v>0</v>
      </c>
      <c r="CE23" s="377">
        <f>IF(T($C23)=T('Typy taboru'!$C$12),IF($J23&gt;0,IF($J23&gt;='Typy taboru'!$F$12,IF($J23&gt;'Typy taboru'!$G$12,IF($J23&gt;'Typy taboru'!$I$12,3,2),1),0)),0)</f>
        <v>0</v>
      </c>
      <c r="CF23" s="388">
        <f>IF(T($L23)=T('Typy taboru'!$C$12),IF($S23&gt;0,IF($S23&gt;='Typy taboru'!$F$12,IF($S23&gt;'Typy taboru'!$G$12,IF($S23&gt;'Typy taboru'!$I$12,3,2),1),0)),0)</f>
        <v>0</v>
      </c>
      <c r="CH23" s="377">
        <f>IF(T($C23)=T('Typy taboru'!$C$13),IF($J23&gt;0,IF($J23&gt;='Typy taboru'!$F$13,IF($J23&gt;'Typy taboru'!$G$13,IF($J23&gt;'Typy taboru'!$I$13,3,2),1),0)),0)</f>
        <v>0</v>
      </c>
      <c r="CI23" s="388">
        <f>IF(T($L23)=T('Typy taboru'!$C$13),IF($S23&gt;0,IF($S23&gt;='Typy taboru'!$F$13,IF($S23&gt;'Typy taboru'!$G$13,IF($S23&gt;'Typy taboru'!$I$13,3,2),1),0)),0)</f>
        <v>0</v>
      </c>
      <c r="CK23" s="377">
        <f>IF(T($C23)=T('Typy taboru'!$C$14),IF($J23&gt;0,IF($J23&gt;='Typy taboru'!$F$14,IF($J23&gt;'Typy taboru'!$G$14,IF($J23&gt;'Typy taboru'!$I$14,3,2),1),0)),0)</f>
        <v>0</v>
      </c>
      <c r="CL23" s="388">
        <f>IF(T($L23)=T('Typy taboru'!$C$14),IF($S23&gt;0,IF($S23&gt;='Typy taboru'!$F$14,IF($S23&gt;'Typy taboru'!$G$14,IF($S23&gt;'Typy taboru'!$I$14,3,2),1),0)),0)</f>
        <v>0</v>
      </c>
      <c r="CN23" s="377">
        <f>IF(T($C23)=T('Typy taboru'!$C$15),IF($J23&gt;0,IF($J23&gt;='Typy taboru'!$F$15,IF($J23&gt;'Typy taboru'!$G$15,IF($J23&gt;'Typy taboru'!$I$15,3,2),1),0)),0)</f>
        <v>0</v>
      </c>
      <c r="CO23" s="388">
        <f>IF(T($L23)=T('Typy taboru'!$C$15),IF($S23&gt;0,IF($S23&gt;='Typy taboru'!$F$15,IF($S23&gt;'Typy taboru'!$G$15,IF($S23&gt;'Typy taboru'!$I$15,3,2),1),0)),0)</f>
        <v>0</v>
      </c>
    </row>
    <row r="24" spans="2:93" ht="24.95" customHeight="1" x14ac:dyDescent="0.2">
      <c r="B24" s="371">
        <v>19.350000000000001</v>
      </c>
      <c r="C24" s="393" t="s">
        <v>82</v>
      </c>
      <c r="D24" s="390" t="s">
        <v>127</v>
      </c>
      <c r="E24" s="439">
        <v>9.4</v>
      </c>
      <c r="F24" s="439" t="s">
        <v>23</v>
      </c>
      <c r="G24" s="372">
        <v>4</v>
      </c>
      <c r="H24" s="373">
        <f t="shared" ref="H24:H26" si="48">G24/(N(E24)+N(F24))</f>
        <v>0.42553191489361702</v>
      </c>
      <c r="I24" s="96" t="s">
        <v>101</v>
      </c>
      <c r="J24" s="372">
        <v>4</v>
      </c>
      <c r="K24" s="374">
        <v>20</v>
      </c>
      <c r="L24" s="393" t="s">
        <v>82</v>
      </c>
      <c r="M24" s="390" t="s">
        <v>142</v>
      </c>
      <c r="N24" s="439">
        <v>3.8</v>
      </c>
      <c r="O24" s="439" t="s">
        <v>23</v>
      </c>
      <c r="P24" s="372">
        <v>12</v>
      </c>
      <c r="Q24" s="373">
        <f t="shared" si="0"/>
        <v>3.1578947368421053</v>
      </c>
      <c r="R24" s="96" t="s">
        <v>147</v>
      </c>
      <c r="S24" s="95">
        <v>7</v>
      </c>
      <c r="T24" s="98">
        <f t="shared" si="22"/>
        <v>16</v>
      </c>
      <c r="U24" s="99">
        <f t="shared" si="23"/>
        <v>1.2121212121212122</v>
      </c>
      <c r="X24" s="100">
        <f t="shared" si="3"/>
        <v>0</v>
      </c>
      <c r="Y24" s="101">
        <f t="shared" si="3"/>
        <v>0</v>
      </c>
      <c r="Z24" s="101">
        <f t="shared" si="3"/>
        <v>0</v>
      </c>
      <c r="AA24" s="102">
        <f t="shared" si="3"/>
        <v>0</v>
      </c>
      <c r="AB24" s="102">
        <f t="shared" si="3"/>
        <v>0</v>
      </c>
      <c r="AC24" s="101">
        <f t="shared" si="3"/>
        <v>0</v>
      </c>
      <c r="AD24" s="101">
        <f t="shared" si="3"/>
        <v>0</v>
      </c>
      <c r="AE24" s="102">
        <f t="shared" si="3"/>
        <v>0</v>
      </c>
      <c r="AF24" s="102">
        <f t="shared" si="3"/>
        <v>0</v>
      </c>
      <c r="AG24" s="101">
        <f t="shared" si="3"/>
        <v>0</v>
      </c>
      <c r="AH24" s="101">
        <f t="shared" si="3"/>
        <v>16</v>
      </c>
      <c r="AI24" s="102">
        <f t="shared" si="3"/>
        <v>0</v>
      </c>
      <c r="AJ24" s="102">
        <f t="shared" si="3"/>
        <v>0</v>
      </c>
      <c r="AK24" s="103">
        <f t="shared" si="4"/>
        <v>0</v>
      </c>
      <c r="AM24" s="104">
        <f t="shared" si="24"/>
        <v>0</v>
      </c>
      <c r="AN24" s="105">
        <f t="shared" si="25"/>
        <v>0</v>
      </c>
      <c r="AO24" s="106">
        <f t="shared" si="26"/>
        <v>0</v>
      </c>
      <c r="AP24" s="105">
        <f t="shared" si="27"/>
        <v>0</v>
      </c>
      <c r="AQ24" s="106">
        <f t="shared" si="28"/>
        <v>16</v>
      </c>
      <c r="AR24" s="105">
        <f t="shared" si="29"/>
        <v>0</v>
      </c>
      <c r="AS24" s="107">
        <f t="shared" si="30"/>
        <v>0</v>
      </c>
      <c r="AV24" s="100">
        <f t="shared" si="12"/>
        <v>0</v>
      </c>
      <c r="AW24" s="101">
        <f t="shared" si="12"/>
        <v>0</v>
      </c>
      <c r="AX24" s="101">
        <f t="shared" si="12"/>
        <v>0</v>
      </c>
      <c r="AY24" s="102">
        <f t="shared" si="12"/>
        <v>0</v>
      </c>
      <c r="AZ24" s="102">
        <f t="shared" si="12"/>
        <v>0</v>
      </c>
      <c r="BA24" s="101">
        <f t="shared" si="12"/>
        <v>0</v>
      </c>
      <c r="BB24" s="101">
        <f t="shared" si="12"/>
        <v>0</v>
      </c>
      <c r="BC24" s="102">
        <f t="shared" si="12"/>
        <v>0</v>
      </c>
      <c r="BD24" s="102">
        <f t="shared" si="12"/>
        <v>0</v>
      </c>
      <c r="BE24" s="101">
        <f t="shared" si="12"/>
        <v>0</v>
      </c>
      <c r="BF24" s="101">
        <f t="shared" si="12"/>
        <v>13.2</v>
      </c>
      <c r="BG24" s="102">
        <f t="shared" si="12"/>
        <v>0</v>
      </c>
      <c r="BH24" s="102">
        <f t="shared" si="12"/>
        <v>0</v>
      </c>
      <c r="BI24" s="103">
        <f t="shared" si="13"/>
        <v>0</v>
      </c>
      <c r="BK24" s="104">
        <f t="shared" si="31"/>
        <v>0</v>
      </c>
      <c r="BL24" s="105">
        <f t="shared" si="32"/>
        <v>0</v>
      </c>
      <c r="BM24" s="106">
        <f t="shared" si="33"/>
        <v>0</v>
      </c>
      <c r="BN24" s="105">
        <f t="shared" si="34"/>
        <v>0</v>
      </c>
      <c r="BO24" s="106">
        <f t="shared" si="35"/>
        <v>13.2</v>
      </c>
      <c r="BP24" s="105">
        <f t="shared" si="36"/>
        <v>0</v>
      </c>
      <c r="BQ24" s="107">
        <f t="shared" si="37"/>
        <v>0</v>
      </c>
      <c r="BS24" s="100">
        <f>IF(T($C24)=T('Typy taboru'!$C$8),IF($J24&gt;0,IF($J24&gt;='Typy taboru'!$F$8,IF($J24&gt;'Typy taboru'!$G$8,IF($J24&gt;'Typy taboru'!$I$8,3,2),1),0)),0)</f>
        <v>0</v>
      </c>
      <c r="BT24" s="232">
        <f>IF(T($L24)=T('Typy taboru'!$C$8),IF($S24&gt;0,IF($S24&gt;='Typy taboru'!$F$8,IF($S24&gt;'Typy taboru'!$G$8,IF($S24&gt;'Typy taboru'!$I$8,3,2),1),0)),0)</f>
        <v>0</v>
      </c>
      <c r="BV24" s="100">
        <f>IF(T($C24)=T('Typy taboru'!$C$9),IF($J24&gt;0,IF($J24&gt;='Typy taboru'!$F$9,IF($J24&gt;'Typy taboru'!$G$9,IF($J24&gt;'Typy taboru'!$I$9,3,2),1),0)),0)</f>
        <v>0</v>
      </c>
      <c r="BW24" s="232">
        <f>IF(T($L24)=T('Typy taboru'!$C$9),IF($S24&gt;0,IF($S24&gt;='Typy taboru'!$F$9,IF($S24&gt;'Typy taboru'!$G$9,IF($S24&gt;'Typy taboru'!$I$9,3,2),1),0)),0)</f>
        <v>0</v>
      </c>
      <c r="BY24" s="100">
        <f>IF(T($C24)=T('Typy taboru'!$C$10),IF($J24&gt;0,IF($J24&gt;='Typy taboru'!$F$10,IF($J24&gt;'Typy taboru'!$G$10,IF($J24&gt;'Typy taboru'!$I$10,3,2),1),0)),0)</f>
        <v>0</v>
      </c>
      <c r="BZ24" s="232">
        <f>IF(T($L24)=T('Typy taboru'!$C$10),IF($S24&gt;0,IF($S24&gt;='Typy taboru'!$F$10,IF($S24&gt;'Typy taboru'!$G$10,IF($S24&gt;'Typy taboru'!$I$10,3,2),1),0)),0)</f>
        <v>0</v>
      </c>
      <c r="CB24" s="100">
        <f>IF(T($C24)=T('Typy taboru'!$C$11),IF($J24&gt;0,IF($J24&gt;='Typy taboru'!$F$11,IF($J24&gt;'Typy taboru'!$G$11,IF($J24&gt;'Typy taboru'!$I$11,3,2),1),0)),0)</f>
        <v>0</v>
      </c>
      <c r="CC24" s="232">
        <f>IF(T($L24)=T('Typy taboru'!$C$11),IF($S24&gt;0,IF($S24&gt;='Typy taboru'!$F$11,IF($S24&gt;'Typy taboru'!$G$11,IF($S24&gt;'Typy taboru'!$I$11,3,2),1),0)),0)</f>
        <v>0</v>
      </c>
      <c r="CE24" s="100">
        <f>IF(T($C24)=T('Typy taboru'!$C$12),IF($J24&gt;0,IF($J24&gt;='Typy taboru'!$F$12,IF($J24&gt;'Typy taboru'!$G$12,IF($J24&gt;'Typy taboru'!$I$12,3,2),1),0)),0)</f>
        <v>0</v>
      </c>
      <c r="CF24" s="232">
        <f>IF(T($L24)=T('Typy taboru'!$C$12),IF($S24&gt;0,IF($S24&gt;='Typy taboru'!$F$12,IF($S24&gt;'Typy taboru'!$G$12,IF($S24&gt;'Typy taboru'!$I$12,3,2),1),0)),0)</f>
        <v>0</v>
      </c>
      <c r="CH24" s="100">
        <f>IF(T($C24)=T('Typy taboru'!$C$13),IF($J24&gt;0,IF($J24&gt;='Typy taboru'!$F$13,IF($J24&gt;'Typy taboru'!$G$13,IF($J24&gt;'Typy taboru'!$I$13,3,2),1),0)),0)</f>
        <v>0</v>
      </c>
      <c r="CI24" s="232">
        <f>IF(T($L24)=T('Typy taboru'!$C$13),IF($S24&gt;0,IF($S24&gt;='Typy taboru'!$F$13,IF($S24&gt;'Typy taboru'!$G$13,IF($S24&gt;'Typy taboru'!$I$13,3,2),1),0)),0)</f>
        <v>0</v>
      </c>
      <c r="CK24" s="100">
        <f>IF(T($C24)=T('Typy taboru'!$C$14),IF($J24&gt;0,IF($J24&gt;='Typy taboru'!$F$14,IF($J24&gt;'Typy taboru'!$G$14,IF($J24&gt;'Typy taboru'!$I$14,3,2),1),0)),0)</f>
        <v>0</v>
      </c>
      <c r="CL24" s="232">
        <f>IF(T($L24)=T('Typy taboru'!$C$14),IF($S24&gt;0,IF($S24&gt;='Typy taboru'!$F$14,IF($S24&gt;'Typy taboru'!$G$14,IF($S24&gt;'Typy taboru'!$I$14,3,2),1),0)),0)</f>
        <v>0</v>
      </c>
      <c r="CN24" s="100">
        <f>IF(T($C24)=T('Typy taboru'!$C$15),IF($J24&gt;0,IF($J24&gt;='Typy taboru'!$F$15,IF($J24&gt;'Typy taboru'!$G$15,IF($J24&gt;'Typy taboru'!$I$15,3,2),1),0)),0)</f>
        <v>0</v>
      </c>
      <c r="CO24" s="232">
        <f>IF(T($L24)=T('Typy taboru'!$C$15),IF($S24&gt;0,IF($S24&gt;='Typy taboru'!$F$15,IF($S24&gt;'Typy taboru'!$G$15,IF($S24&gt;'Typy taboru'!$I$15,3,2),1),0)),0)</f>
        <v>0</v>
      </c>
    </row>
    <row r="25" spans="2:93" s="366" customFormat="1" ht="24.95" customHeight="1" x14ac:dyDescent="0.2">
      <c r="B25" s="371">
        <v>20.22</v>
      </c>
      <c r="C25" s="393" t="s">
        <v>82</v>
      </c>
      <c r="D25" s="390" t="s">
        <v>131</v>
      </c>
      <c r="E25" s="439">
        <v>7</v>
      </c>
      <c r="F25" s="439" t="s">
        <v>23</v>
      </c>
      <c r="G25" s="372">
        <v>4</v>
      </c>
      <c r="H25" s="373">
        <f t="shared" si="48"/>
        <v>0.5714285714285714</v>
      </c>
      <c r="I25" s="96" t="s">
        <v>101</v>
      </c>
      <c r="J25" s="372">
        <v>3</v>
      </c>
      <c r="K25" s="374">
        <v>20.46</v>
      </c>
      <c r="L25" s="393" t="s">
        <v>82</v>
      </c>
      <c r="M25" s="390" t="s">
        <v>137</v>
      </c>
      <c r="N25" s="439">
        <v>4.9000000000000004</v>
      </c>
      <c r="O25" s="439" t="s">
        <v>23</v>
      </c>
      <c r="P25" s="372">
        <v>6</v>
      </c>
      <c r="Q25" s="373">
        <f t="shared" si="0"/>
        <v>1.2244897959183672</v>
      </c>
      <c r="R25" s="96" t="s">
        <v>108</v>
      </c>
      <c r="S25" s="372">
        <v>5</v>
      </c>
      <c r="T25" s="375">
        <f t="shared" si="22"/>
        <v>10</v>
      </c>
      <c r="U25" s="376">
        <f t="shared" si="23"/>
        <v>0.84033613445378152</v>
      </c>
      <c r="X25" s="377">
        <f t="shared" si="3"/>
        <v>0</v>
      </c>
      <c r="Y25" s="378">
        <f t="shared" si="3"/>
        <v>0</v>
      </c>
      <c r="Z25" s="378">
        <f t="shared" si="3"/>
        <v>0</v>
      </c>
      <c r="AA25" s="379">
        <f t="shared" si="3"/>
        <v>0</v>
      </c>
      <c r="AB25" s="379">
        <f t="shared" si="3"/>
        <v>0</v>
      </c>
      <c r="AC25" s="378">
        <f t="shared" si="3"/>
        <v>0</v>
      </c>
      <c r="AD25" s="378">
        <f t="shared" si="3"/>
        <v>0</v>
      </c>
      <c r="AE25" s="379">
        <f t="shared" si="3"/>
        <v>0</v>
      </c>
      <c r="AF25" s="379">
        <f t="shared" si="3"/>
        <v>0</v>
      </c>
      <c r="AG25" s="378">
        <f t="shared" si="3"/>
        <v>0</v>
      </c>
      <c r="AH25" s="378">
        <f t="shared" si="3"/>
        <v>0</v>
      </c>
      <c r="AI25" s="379">
        <f t="shared" si="3"/>
        <v>10</v>
      </c>
      <c r="AJ25" s="379">
        <f t="shared" si="3"/>
        <v>0</v>
      </c>
      <c r="AK25" s="380">
        <f t="shared" si="4"/>
        <v>0</v>
      </c>
      <c r="AM25" s="381">
        <f t="shared" si="24"/>
        <v>0</v>
      </c>
      <c r="AN25" s="382">
        <f t="shared" si="25"/>
        <v>0</v>
      </c>
      <c r="AO25" s="383">
        <f t="shared" si="26"/>
        <v>0</v>
      </c>
      <c r="AP25" s="382">
        <f t="shared" si="27"/>
        <v>0</v>
      </c>
      <c r="AQ25" s="383">
        <f t="shared" si="28"/>
        <v>0</v>
      </c>
      <c r="AR25" s="382">
        <f t="shared" si="29"/>
        <v>10</v>
      </c>
      <c r="AS25" s="384">
        <f t="shared" si="30"/>
        <v>0</v>
      </c>
      <c r="AV25" s="377">
        <f t="shared" si="12"/>
        <v>0</v>
      </c>
      <c r="AW25" s="378">
        <f t="shared" si="12"/>
        <v>0</v>
      </c>
      <c r="AX25" s="378">
        <f t="shared" si="12"/>
        <v>0</v>
      </c>
      <c r="AY25" s="379">
        <f t="shared" si="12"/>
        <v>0</v>
      </c>
      <c r="AZ25" s="379">
        <f t="shared" si="12"/>
        <v>0</v>
      </c>
      <c r="BA25" s="378">
        <f t="shared" si="12"/>
        <v>0</v>
      </c>
      <c r="BB25" s="378">
        <f t="shared" si="12"/>
        <v>0</v>
      </c>
      <c r="BC25" s="379">
        <f t="shared" si="12"/>
        <v>0</v>
      </c>
      <c r="BD25" s="379">
        <f t="shared" si="12"/>
        <v>0</v>
      </c>
      <c r="BE25" s="378">
        <f t="shared" si="12"/>
        <v>0</v>
      </c>
      <c r="BF25" s="378">
        <f t="shared" si="12"/>
        <v>0</v>
      </c>
      <c r="BG25" s="379">
        <f t="shared" si="12"/>
        <v>11.9</v>
      </c>
      <c r="BH25" s="379">
        <f t="shared" si="12"/>
        <v>0</v>
      </c>
      <c r="BI25" s="380">
        <f t="shared" si="13"/>
        <v>0</v>
      </c>
      <c r="BK25" s="381">
        <f t="shared" si="31"/>
        <v>0</v>
      </c>
      <c r="BL25" s="382">
        <f t="shared" si="32"/>
        <v>0</v>
      </c>
      <c r="BM25" s="383">
        <f t="shared" si="33"/>
        <v>0</v>
      </c>
      <c r="BN25" s="382">
        <f t="shared" si="34"/>
        <v>0</v>
      </c>
      <c r="BO25" s="383">
        <f t="shared" si="35"/>
        <v>0</v>
      </c>
      <c r="BP25" s="382">
        <f t="shared" si="36"/>
        <v>11.9</v>
      </c>
      <c r="BQ25" s="384">
        <f t="shared" si="37"/>
        <v>0</v>
      </c>
      <c r="BS25" s="377">
        <f>IF(T($C25)=T('Typy taboru'!$C$8),IF($J25&gt;0,IF($J25&gt;='Typy taboru'!$F$8,IF($J25&gt;'Typy taboru'!$G$8,IF($J25&gt;'Typy taboru'!$I$8,3,2),1),0)),0)</f>
        <v>0</v>
      </c>
      <c r="BT25" s="388">
        <f>IF(T($L25)=T('Typy taboru'!$C$8),IF($S25&gt;0,IF($S25&gt;='Typy taboru'!$F$8,IF($S25&gt;'Typy taboru'!$G$8,IF($S25&gt;'Typy taboru'!$I$8,3,2),1),0)),0)</f>
        <v>0</v>
      </c>
      <c r="BV25" s="377">
        <f>IF(T($C25)=T('Typy taboru'!$C$9),IF($J25&gt;0,IF($J25&gt;='Typy taboru'!$F$9,IF($J25&gt;'Typy taboru'!$G$9,IF($J25&gt;'Typy taboru'!$I$9,3,2),1),0)),0)</f>
        <v>0</v>
      </c>
      <c r="BW25" s="388">
        <f>IF(T($L25)=T('Typy taboru'!$C$9),IF($S25&gt;0,IF($S25&gt;='Typy taboru'!$F$9,IF($S25&gt;'Typy taboru'!$G$9,IF($S25&gt;'Typy taboru'!$I$9,3,2),1),0)),0)</f>
        <v>0</v>
      </c>
      <c r="BY25" s="377">
        <f>IF(T($C25)=T('Typy taboru'!$C$10),IF($J25&gt;0,IF($J25&gt;='Typy taboru'!$F$10,IF($J25&gt;'Typy taboru'!$G$10,IF($J25&gt;'Typy taboru'!$I$10,3,2),1),0)),0)</f>
        <v>0</v>
      </c>
      <c r="BZ25" s="388">
        <f>IF(T($L25)=T('Typy taboru'!$C$10),IF($S25&gt;0,IF($S25&gt;='Typy taboru'!$F$10,IF($S25&gt;'Typy taboru'!$G$10,IF($S25&gt;'Typy taboru'!$I$10,3,2),1),0)),0)</f>
        <v>0</v>
      </c>
      <c r="CB25" s="377">
        <f>IF(T($C25)=T('Typy taboru'!$C$11),IF($J25&gt;0,IF($J25&gt;='Typy taboru'!$F$11,IF($J25&gt;'Typy taboru'!$G$11,IF($J25&gt;'Typy taboru'!$I$11,3,2),1),0)),0)</f>
        <v>0</v>
      </c>
      <c r="CC25" s="388">
        <f>IF(T($L25)=T('Typy taboru'!$C$11),IF($S25&gt;0,IF($S25&gt;='Typy taboru'!$F$11,IF($S25&gt;'Typy taboru'!$G$11,IF($S25&gt;'Typy taboru'!$I$11,3,2),1),0)),0)</f>
        <v>0</v>
      </c>
      <c r="CE25" s="377">
        <f>IF(T($C25)=T('Typy taboru'!$C$12),IF($J25&gt;0,IF($J25&gt;='Typy taboru'!$F$12,IF($J25&gt;'Typy taboru'!$G$12,IF($J25&gt;'Typy taboru'!$I$12,3,2),1),0)),0)</f>
        <v>0</v>
      </c>
      <c r="CF25" s="388">
        <f>IF(T($L25)=T('Typy taboru'!$C$12),IF($S25&gt;0,IF($S25&gt;='Typy taboru'!$F$12,IF($S25&gt;'Typy taboru'!$G$12,IF($S25&gt;'Typy taboru'!$I$12,3,2),1),0)),0)</f>
        <v>0</v>
      </c>
      <c r="CH25" s="377">
        <f>IF(T($C25)=T('Typy taboru'!$C$13),IF($J25&gt;0,IF($J25&gt;='Typy taboru'!$F$13,IF($J25&gt;'Typy taboru'!$G$13,IF($J25&gt;'Typy taboru'!$I$13,3,2),1),0)),0)</f>
        <v>0</v>
      </c>
      <c r="CI25" s="388">
        <f>IF(T($L25)=T('Typy taboru'!$C$13),IF($S25&gt;0,IF($S25&gt;='Typy taboru'!$F$13,IF($S25&gt;'Typy taboru'!$G$13,IF($S25&gt;'Typy taboru'!$I$13,3,2),1),0)),0)</f>
        <v>0</v>
      </c>
      <c r="CK25" s="377">
        <f>IF(T($C25)=T('Typy taboru'!$C$14),IF($J25&gt;0,IF($J25&gt;='Typy taboru'!$F$14,IF($J25&gt;'Typy taboru'!$G$14,IF($J25&gt;'Typy taboru'!$I$14,3,2),1),0)),0)</f>
        <v>0</v>
      </c>
      <c r="CL25" s="388">
        <f>IF(T($L25)=T('Typy taboru'!$C$14),IF($S25&gt;0,IF($S25&gt;='Typy taboru'!$F$14,IF($S25&gt;'Typy taboru'!$G$14,IF($S25&gt;'Typy taboru'!$I$14,3,2),1),0)),0)</f>
        <v>0</v>
      </c>
      <c r="CN25" s="377">
        <f>IF(T($C25)=T('Typy taboru'!$C$15),IF($J25&gt;0,IF($J25&gt;='Typy taboru'!$F$15,IF($J25&gt;'Typy taboru'!$G$15,IF($J25&gt;'Typy taboru'!$I$15,3,2),1),0)),0)</f>
        <v>0</v>
      </c>
      <c r="CO25" s="388">
        <f>IF(T($L25)=T('Typy taboru'!$C$15),IF($S25&gt;0,IF($S25&gt;='Typy taboru'!$F$15,IF($S25&gt;'Typy taboru'!$G$15,IF($S25&gt;'Typy taboru'!$I$15,3,2),1),0)),0)</f>
        <v>0</v>
      </c>
    </row>
    <row r="26" spans="2:93" s="366" customFormat="1" ht="24.95" customHeight="1" x14ac:dyDescent="0.2">
      <c r="B26" s="371">
        <v>21.1</v>
      </c>
      <c r="C26" s="393" t="s">
        <v>82</v>
      </c>
      <c r="D26" s="390" t="s">
        <v>120</v>
      </c>
      <c r="E26" s="439">
        <v>4.9000000000000004</v>
      </c>
      <c r="F26" s="439" t="s">
        <v>23</v>
      </c>
      <c r="G26" s="372">
        <v>0</v>
      </c>
      <c r="H26" s="373">
        <f t="shared" si="48"/>
        <v>0</v>
      </c>
      <c r="I26" s="96" t="s">
        <v>72</v>
      </c>
      <c r="J26" s="372">
        <v>0</v>
      </c>
      <c r="K26" s="374">
        <v>21.31</v>
      </c>
      <c r="L26" s="393" t="s">
        <v>82</v>
      </c>
      <c r="M26" s="390" t="s">
        <v>144</v>
      </c>
      <c r="N26" s="439">
        <v>8.6999999999999993</v>
      </c>
      <c r="O26" s="439" t="s">
        <v>23</v>
      </c>
      <c r="P26" s="372">
        <v>2</v>
      </c>
      <c r="Q26" s="373">
        <f t="shared" si="0"/>
        <v>0.22988505747126439</v>
      </c>
      <c r="R26" s="96" t="s">
        <v>114</v>
      </c>
      <c r="S26" s="372">
        <v>2</v>
      </c>
      <c r="T26" s="375">
        <f t="shared" si="22"/>
        <v>2</v>
      </c>
      <c r="U26" s="376">
        <f t="shared" si="23"/>
        <v>0.14705882352941177</v>
      </c>
      <c r="X26" s="377">
        <f t="shared" si="3"/>
        <v>0</v>
      </c>
      <c r="Y26" s="378">
        <f t="shared" si="3"/>
        <v>0</v>
      </c>
      <c r="Z26" s="378">
        <f t="shared" si="3"/>
        <v>0</v>
      </c>
      <c r="AA26" s="379">
        <f t="shared" si="3"/>
        <v>0</v>
      </c>
      <c r="AB26" s="379">
        <f t="shared" si="3"/>
        <v>0</v>
      </c>
      <c r="AC26" s="378">
        <f t="shared" si="3"/>
        <v>0</v>
      </c>
      <c r="AD26" s="378">
        <f t="shared" si="3"/>
        <v>0</v>
      </c>
      <c r="AE26" s="379">
        <f t="shared" si="3"/>
        <v>0</v>
      </c>
      <c r="AF26" s="379">
        <f t="shared" si="3"/>
        <v>0</v>
      </c>
      <c r="AG26" s="378">
        <f t="shared" si="3"/>
        <v>0</v>
      </c>
      <c r="AH26" s="378">
        <f t="shared" si="3"/>
        <v>0</v>
      </c>
      <c r="AI26" s="379">
        <f t="shared" si="3"/>
        <v>0</v>
      </c>
      <c r="AJ26" s="379">
        <f t="shared" si="3"/>
        <v>2</v>
      </c>
      <c r="AK26" s="380">
        <f t="shared" si="4"/>
        <v>0</v>
      </c>
      <c r="AM26" s="381">
        <f t="shared" si="24"/>
        <v>0</v>
      </c>
      <c r="AN26" s="382">
        <f t="shared" si="25"/>
        <v>0</v>
      </c>
      <c r="AO26" s="383">
        <f t="shared" si="26"/>
        <v>0</v>
      </c>
      <c r="AP26" s="382">
        <f t="shared" si="27"/>
        <v>0</v>
      </c>
      <c r="AQ26" s="383">
        <f t="shared" si="28"/>
        <v>0</v>
      </c>
      <c r="AR26" s="382">
        <f t="shared" si="29"/>
        <v>2</v>
      </c>
      <c r="AS26" s="384">
        <f t="shared" si="30"/>
        <v>0</v>
      </c>
      <c r="AV26" s="377">
        <f t="shared" si="12"/>
        <v>0</v>
      </c>
      <c r="AW26" s="378">
        <f t="shared" si="12"/>
        <v>0</v>
      </c>
      <c r="AX26" s="378">
        <f t="shared" si="12"/>
        <v>0</v>
      </c>
      <c r="AY26" s="379">
        <f t="shared" si="12"/>
        <v>0</v>
      </c>
      <c r="AZ26" s="379">
        <f t="shared" si="12"/>
        <v>0</v>
      </c>
      <c r="BA26" s="378">
        <f t="shared" si="12"/>
        <v>0</v>
      </c>
      <c r="BB26" s="378">
        <f t="shared" si="12"/>
        <v>0</v>
      </c>
      <c r="BC26" s="379">
        <f t="shared" si="12"/>
        <v>0</v>
      </c>
      <c r="BD26" s="379">
        <f t="shared" si="12"/>
        <v>0</v>
      </c>
      <c r="BE26" s="378">
        <f t="shared" si="12"/>
        <v>0</v>
      </c>
      <c r="BF26" s="378">
        <f t="shared" si="12"/>
        <v>0</v>
      </c>
      <c r="BG26" s="379">
        <f t="shared" si="12"/>
        <v>4.9000000000000004</v>
      </c>
      <c r="BH26" s="379">
        <f t="shared" si="12"/>
        <v>8.6999999999999993</v>
      </c>
      <c r="BI26" s="380">
        <f t="shared" si="13"/>
        <v>0</v>
      </c>
      <c r="BK26" s="381">
        <f t="shared" si="31"/>
        <v>0</v>
      </c>
      <c r="BL26" s="382">
        <f t="shared" si="32"/>
        <v>0</v>
      </c>
      <c r="BM26" s="383">
        <f t="shared" si="33"/>
        <v>0</v>
      </c>
      <c r="BN26" s="382">
        <f t="shared" si="34"/>
        <v>0</v>
      </c>
      <c r="BO26" s="383">
        <f t="shared" si="35"/>
        <v>0</v>
      </c>
      <c r="BP26" s="382">
        <f t="shared" si="36"/>
        <v>13.6</v>
      </c>
      <c r="BQ26" s="384">
        <f t="shared" si="37"/>
        <v>0</v>
      </c>
      <c r="BS26" s="377">
        <f>IF(T($C26)=T('Typy taboru'!$C$8),IF($J26&gt;0,IF($J26&gt;='Typy taboru'!$F$8,IF($J26&gt;'Typy taboru'!$G$8,IF($J26&gt;'Typy taboru'!$I$8,3,2),1),0)),0)</f>
        <v>0</v>
      </c>
      <c r="BT26" s="388">
        <f>IF(T($L26)=T('Typy taboru'!$C$8),IF($S26&gt;0,IF($S26&gt;='Typy taboru'!$F$8,IF($S26&gt;'Typy taboru'!$G$8,IF($S26&gt;'Typy taboru'!$I$8,3,2),1),0)),0)</f>
        <v>0</v>
      </c>
      <c r="BV26" s="377">
        <f>IF(T($C26)=T('Typy taboru'!$C$9),IF($J26&gt;0,IF($J26&gt;='Typy taboru'!$F$9,IF($J26&gt;'Typy taboru'!$G$9,IF($J26&gt;'Typy taboru'!$I$9,3,2),1),0)),0)</f>
        <v>0</v>
      </c>
      <c r="BW26" s="388">
        <f>IF(T($L26)=T('Typy taboru'!$C$9),IF($S26&gt;0,IF($S26&gt;='Typy taboru'!$F$9,IF($S26&gt;'Typy taboru'!$G$9,IF($S26&gt;'Typy taboru'!$I$9,3,2),1),0)),0)</f>
        <v>0</v>
      </c>
      <c r="BY26" s="377" t="b">
        <f>IF(T($C26)=T('Typy taboru'!$C$10),IF($J26&gt;0,IF($J26&gt;='Typy taboru'!$F$10,IF($J26&gt;'Typy taboru'!$G$10,IF($J26&gt;'Typy taboru'!$I$10,3,2),1),0)),0)</f>
        <v>0</v>
      </c>
      <c r="BZ26" s="388">
        <f>IF(T($L26)=T('Typy taboru'!$C$10),IF($S26&gt;0,IF($S26&gt;='Typy taboru'!$F$10,IF($S26&gt;'Typy taboru'!$G$10,IF($S26&gt;'Typy taboru'!$I$10,3,2),1),0)),0)</f>
        <v>0</v>
      </c>
      <c r="CB26" s="377">
        <f>IF(T($C26)=T('Typy taboru'!$C$11),IF($J26&gt;0,IF($J26&gt;='Typy taboru'!$F$11,IF($J26&gt;'Typy taboru'!$G$11,IF($J26&gt;'Typy taboru'!$I$11,3,2),1),0)),0)</f>
        <v>0</v>
      </c>
      <c r="CC26" s="388">
        <f>IF(T($L26)=T('Typy taboru'!$C$11),IF($S26&gt;0,IF($S26&gt;='Typy taboru'!$F$11,IF($S26&gt;'Typy taboru'!$G$11,IF($S26&gt;'Typy taboru'!$I$11,3,2),1),0)),0)</f>
        <v>0</v>
      </c>
      <c r="CE26" s="377">
        <f>IF(T($C26)=T('Typy taboru'!$C$12),IF($J26&gt;0,IF($J26&gt;='Typy taboru'!$F$12,IF($J26&gt;'Typy taboru'!$G$12,IF($J26&gt;'Typy taboru'!$I$12,3,2),1),0)),0)</f>
        <v>0</v>
      </c>
      <c r="CF26" s="388">
        <f>IF(T($L26)=T('Typy taboru'!$C$12),IF($S26&gt;0,IF($S26&gt;='Typy taboru'!$F$12,IF($S26&gt;'Typy taboru'!$G$12,IF($S26&gt;'Typy taboru'!$I$12,3,2),1),0)),0)</f>
        <v>0</v>
      </c>
      <c r="CH26" s="377">
        <f>IF(T($C26)=T('Typy taboru'!$C$13),IF($J26&gt;0,IF($J26&gt;='Typy taboru'!$F$13,IF($J26&gt;'Typy taboru'!$G$13,IF($J26&gt;'Typy taboru'!$I$13,3,2),1),0)),0)</f>
        <v>0</v>
      </c>
      <c r="CI26" s="388">
        <f>IF(T($L26)=T('Typy taboru'!$C$13),IF($S26&gt;0,IF($S26&gt;='Typy taboru'!$F$13,IF($S26&gt;'Typy taboru'!$G$13,IF($S26&gt;'Typy taboru'!$I$13,3,2),1),0)),0)</f>
        <v>0</v>
      </c>
      <c r="CK26" s="377">
        <f>IF(T($C26)=T('Typy taboru'!$C$14),IF($J26&gt;0,IF($J26&gt;='Typy taboru'!$F$14,IF($J26&gt;'Typy taboru'!$G$14,IF($J26&gt;'Typy taboru'!$I$14,3,2),1),0)),0)</f>
        <v>0</v>
      </c>
      <c r="CL26" s="388">
        <f>IF(T($L26)=T('Typy taboru'!$C$14),IF($S26&gt;0,IF($S26&gt;='Typy taboru'!$F$14,IF($S26&gt;'Typy taboru'!$G$14,IF($S26&gt;'Typy taboru'!$I$14,3,2),1),0)),0)</f>
        <v>0</v>
      </c>
      <c r="CN26" s="377">
        <f>IF(T($C26)=T('Typy taboru'!$C$15),IF($J26&gt;0,IF($J26&gt;='Typy taboru'!$F$15,IF($J26&gt;'Typy taboru'!$G$15,IF($J26&gt;'Typy taboru'!$I$15,3,2),1),0)),0)</f>
        <v>0</v>
      </c>
      <c r="CO26" s="388">
        <f>IF(T($L26)=T('Typy taboru'!$C$15),IF($S26&gt;0,IF($S26&gt;='Typy taboru'!$F$15,IF($S26&gt;'Typy taboru'!$G$15,IF($S26&gt;'Typy taboru'!$I$15,3,2),1),0)),0)</f>
        <v>0</v>
      </c>
    </row>
    <row r="27" spans="2:93" ht="24.95" customHeight="1" thickBot="1" x14ac:dyDescent="0.25">
      <c r="B27" s="371">
        <v>22.1</v>
      </c>
      <c r="C27" s="393" t="s">
        <v>82</v>
      </c>
      <c r="D27" s="390" t="s">
        <v>125</v>
      </c>
      <c r="E27" s="439">
        <v>6.9</v>
      </c>
      <c r="F27" s="439" t="s">
        <v>23</v>
      </c>
      <c r="G27" s="372">
        <v>5</v>
      </c>
      <c r="H27" s="373">
        <f t="shared" ref="H27" si="49">G27/(N(E27)+N(F27))</f>
        <v>0.72463768115942029</v>
      </c>
      <c r="I27" s="96" t="s">
        <v>100</v>
      </c>
      <c r="J27" s="372">
        <v>5</v>
      </c>
      <c r="K27" s="374" t="s">
        <v>23</v>
      </c>
      <c r="L27" s="393" t="s">
        <v>23</v>
      </c>
      <c r="M27" s="390" t="s">
        <v>23</v>
      </c>
      <c r="N27" s="439" t="s">
        <v>23</v>
      </c>
      <c r="O27" s="439" t="s">
        <v>23</v>
      </c>
      <c r="P27" s="372">
        <v>0</v>
      </c>
      <c r="Q27" s="373" t="s">
        <v>23</v>
      </c>
      <c r="R27" s="96" t="s">
        <v>23</v>
      </c>
      <c r="S27" s="372" t="s">
        <v>23</v>
      </c>
      <c r="T27" s="109">
        <f t="shared" si="1"/>
        <v>5</v>
      </c>
      <c r="U27" s="110">
        <f t="shared" si="2"/>
        <v>0.72463768115942029</v>
      </c>
      <c r="V27" s="248" t="s">
        <v>67</v>
      </c>
      <c r="W27" s="249" t="s">
        <v>66</v>
      </c>
      <c r="X27" s="111">
        <f t="shared" si="3"/>
        <v>0</v>
      </c>
      <c r="Y27" s="112">
        <f t="shared" si="3"/>
        <v>0</v>
      </c>
      <c r="Z27" s="112">
        <f t="shared" si="3"/>
        <v>0</v>
      </c>
      <c r="AA27" s="113">
        <f t="shared" si="3"/>
        <v>0</v>
      </c>
      <c r="AB27" s="113">
        <f t="shared" si="3"/>
        <v>0</v>
      </c>
      <c r="AC27" s="112">
        <f t="shared" si="3"/>
        <v>0</v>
      </c>
      <c r="AD27" s="112">
        <f t="shared" si="3"/>
        <v>0</v>
      </c>
      <c r="AE27" s="113">
        <f t="shared" si="3"/>
        <v>0</v>
      </c>
      <c r="AF27" s="113">
        <f t="shared" si="3"/>
        <v>0</v>
      </c>
      <c r="AG27" s="112">
        <f t="shared" si="3"/>
        <v>0</v>
      </c>
      <c r="AH27" s="112">
        <f t="shared" si="3"/>
        <v>0</v>
      </c>
      <c r="AI27" s="113">
        <f t="shared" si="3"/>
        <v>0</v>
      </c>
      <c r="AJ27" s="113">
        <f t="shared" si="3"/>
        <v>5</v>
      </c>
      <c r="AK27" s="114">
        <f t="shared" si="4"/>
        <v>0</v>
      </c>
      <c r="AM27" s="115">
        <f t="shared" si="5"/>
        <v>0</v>
      </c>
      <c r="AN27" s="116">
        <f t="shared" si="6"/>
        <v>0</v>
      </c>
      <c r="AO27" s="117">
        <f t="shared" si="7"/>
        <v>0</v>
      </c>
      <c r="AP27" s="116">
        <f t="shared" si="8"/>
        <v>0</v>
      </c>
      <c r="AQ27" s="117">
        <f t="shared" si="9"/>
        <v>0</v>
      </c>
      <c r="AR27" s="116">
        <f t="shared" si="10"/>
        <v>5</v>
      </c>
      <c r="AS27" s="118">
        <f t="shared" si="11"/>
        <v>0</v>
      </c>
      <c r="AV27" s="111">
        <f t="shared" si="12"/>
        <v>0</v>
      </c>
      <c r="AW27" s="112">
        <f t="shared" si="12"/>
        <v>0</v>
      </c>
      <c r="AX27" s="112">
        <f t="shared" si="12"/>
        <v>0</v>
      </c>
      <c r="AY27" s="113">
        <f t="shared" si="12"/>
        <v>0</v>
      </c>
      <c r="AZ27" s="113">
        <f t="shared" si="12"/>
        <v>0</v>
      </c>
      <c r="BA27" s="112">
        <f t="shared" si="12"/>
        <v>0</v>
      </c>
      <c r="BB27" s="112">
        <f t="shared" si="12"/>
        <v>0</v>
      </c>
      <c r="BC27" s="113">
        <f t="shared" si="12"/>
        <v>0</v>
      </c>
      <c r="BD27" s="113">
        <f t="shared" si="12"/>
        <v>0</v>
      </c>
      <c r="BE27" s="112">
        <f t="shared" si="12"/>
        <v>0</v>
      </c>
      <c r="BF27" s="112">
        <f t="shared" si="12"/>
        <v>0</v>
      </c>
      <c r="BG27" s="113">
        <f t="shared" si="12"/>
        <v>0</v>
      </c>
      <c r="BH27" s="113">
        <f t="shared" si="12"/>
        <v>6.9</v>
      </c>
      <c r="BI27" s="114">
        <f t="shared" si="13"/>
        <v>0</v>
      </c>
      <c r="BK27" s="115">
        <f t="shared" si="14"/>
        <v>0</v>
      </c>
      <c r="BL27" s="116">
        <f t="shared" si="15"/>
        <v>0</v>
      </c>
      <c r="BM27" s="117">
        <f t="shared" si="16"/>
        <v>0</v>
      </c>
      <c r="BN27" s="116">
        <f t="shared" si="17"/>
        <v>0</v>
      </c>
      <c r="BO27" s="117">
        <f t="shared" si="18"/>
        <v>0</v>
      </c>
      <c r="BP27" s="116">
        <f t="shared" si="19"/>
        <v>6.9</v>
      </c>
      <c r="BQ27" s="118">
        <f t="shared" si="20"/>
        <v>0</v>
      </c>
      <c r="BS27" s="111">
        <f>IF(T($C27)=T('Typy taboru'!$C$8),IF($J27&gt;0,IF($J27&gt;='Typy taboru'!$F$8,IF($J27&gt;'Typy taboru'!$G$8,IF($J27&gt;'Typy taboru'!$I$8,3,2),1),0)),0)</f>
        <v>0</v>
      </c>
      <c r="BT27" s="233">
        <f>IF(T($L27)=T('Typy taboru'!$C$8),IF($S27&gt;0,IF($S27&gt;='Typy taboru'!$F$8,IF($S27&gt;'Typy taboru'!$G$8,IF($S27&gt;'Typy taboru'!$I$8,3,2),1),0)),0)</f>
        <v>0</v>
      </c>
      <c r="BV27" s="111">
        <f>IF(T($C27)=T('Typy taboru'!$C$9),IF($J27&gt;0,IF($J27&gt;='Typy taboru'!$F$9,IF($J27&gt;'Typy taboru'!$G$9,IF($J27&gt;'Typy taboru'!$I$9,3,2),1),0)),0)</f>
        <v>0</v>
      </c>
      <c r="BW27" s="233">
        <f>IF(T($L27)=T('Typy taboru'!$C$9),IF($S27&gt;0,IF($S27&gt;='Typy taboru'!$F$9,IF($S27&gt;'Typy taboru'!$G$9,IF($S27&gt;'Typy taboru'!$I$9,3,2),1),0)),0)</f>
        <v>0</v>
      </c>
      <c r="BY27" s="111">
        <f>IF(T($C27)=T('Typy taboru'!$C$10),IF($J27&gt;0,IF($J27&gt;='Typy taboru'!$F$10,IF($J27&gt;'Typy taboru'!$G$10,IF($J27&gt;'Typy taboru'!$I$10,3,2),1),0)),0)</f>
        <v>0</v>
      </c>
      <c r="BZ27" s="233">
        <f>IF(T($L27)=T('Typy taboru'!$C$10),IF($S27&gt;0,IF($S27&gt;='Typy taboru'!$F$10,IF($S27&gt;'Typy taboru'!$G$10,IF($S27&gt;'Typy taboru'!$I$10,3,2),1),0)),0)</f>
        <v>0</v>
      </c>
      <c r="CB27" s="111">
        <f>IF(T($C27)=T('Typy taboru'!$C$11),IF($J27&gt;0,IF($J27&gt;='Typy taboru'!$F$11,IF($J27&gt;'Typy taboru'!$G$11,IF($J27&gt;'Typy taboru'!$I$11,3,2),1),0)),0)</f>
        <v>0</v>
      </c>
      <c r="CC27" s="233">
        <f>IF(T($L27)=T('Typy taboru'!$C$11),IF($S27&gt;0,IF($S27&gt;='Typy taboru'!$F$11,IF($S27&gt;'Typy taboru'!$G$11,IF($S27&gt;'Typy taboru'!$I$11,3,2),1),0)),0)</f>
        <v>0</v>
      </c>
      <c r="CE27" s="111">
        <f>IF(T($C27)=T('Typy taboru'!$C$12),IF($J27&gt;0,IF($J27&gt;='Typy taboru'!$F$12,IF($J27&gt;'Typy taboru'!$G$12,IF($J27&gt;'Typy taboru'!$I$12,3,2),1),0)),0)</f>
        <v>0</v>
      </c>
      <c r="CF27" s="233">
        <f>IF(T($L27)=T('Typy taboru'!$C$12),IF($S27&gt;0,IF($S27&gt;='Typy taboru'!$F$12,IF($S27&gt;'Typy taboru'!$G$12,IF($S27&gt;'Typy taboru'!$I$12,3,2),1),0)),0)</f>
        <v>0</v>
      </c>
      <c r="CH27" s="111">
        <f>IF(T($C27)=T('Typy taboru'!$C$13),IF($J27&gt;0,IF($J27&gt;='Typy taboru'!$F$13,IF($J27&gt;'Typy taboru'!$G$13,IF($J27&gt;'Typy taboru'!$I$13,3,2),1),0)),0)</f>
        <v>0</v>
      </c>
      <c r="CI27" s="233">
        <f>IF(T($L27)=T('Typy taboru'!$C$13),IF($S27&gt;0,IF($S27&gt;='Typy taboru'!$F$13,IF($S27&gt;'Typy taboru'!$G$13,IF($S27&gt;'Typy taboru'!$I$13,3,2),1),0)),0)</f>
        <v>0</v>
      </c>
      <c r="CK27" s="111">
        <f>IF(T($C27)=T('Typy taboru'!$C$14),IF($J27&gt;0,IF($J27&gt;='Typy taboru'!$F$14,IF($J27&gt;'Typy taboru'!$G$14,IF($J27&gt;'Typy taboru'!$I$14,3,2),1),0)),0)</f>
        <v>0</v>
      </c>
      <c r="CL27" s="233">
        <f>IF(T($L27)=T('Typy taboru'!$C$14),IF($S27&gt;0,IF($S27&gt;='Typy taboru'!$F$14,IF($S27&gt;'Typy taboru'!$G$14,IF($S27&gt;'Typy taboru'!$I$14,3,2),1),0)),0)</f>
        <v>0</v>
      </c>
      <c r="CN27" s="111">
        <f>IF(T($C27)=T('Typy taboru'!$C$15),IF($J27&gt;0,IF($J27&gt;='Typy taboru'!$F$15,IF($J27&gt;'Typy taboru'!$G$15,IF($J27&gt;'Typy taboru'!$I$15,3,2),1),0)),0)</f>
        <v>0</v>
      </c>
      <c r="CO27" s="233">
        <f>IF(T($L27)=T('Typy taboru'!$C$15),IF($S27&gt;0,IF($S27&gt;='Typy taboru'!$F$15,IF($S27&gt;'Typy taboru'!$G$15,IF($S27&gt;'Typy taboru'!$I$15,3,2),1),0)),0)</f>
        <v>0</v>
      </c>
    </row>
    <row r="28" spans="2:93" ht="24.95" customHeight="1" thickBot="1" x14ac:dyDescent="0.25">
      <c r="B28" s="119" t="s">
        <v>22</v>
      </c>
      <c r="C28" s="227"/>
      <c r="D28" s="120"/>
      <c r="E28" s="440">
        <f>SUM(E9:E27)</f>
        <v>151.60000000000002</v>
      </c>
      <c r="F28" s="440">
        <f>SUM(F9:F27)</f>
        <v>0</v>
      </c>
      <c r="G28" s="121">
        <f>SUM(G9:G27)</f>
        <v>189</v>
      </c>
      <c r="H28" s="122">
        <f t="shared" si="21"/>
        <v>1.246701846965699</v>
      </c>
      <c r="I28" s="123" t="s">
        <v>23</v>
      </c>
      <c r="J28" s="124" t="s">
        <v>23</v>
      </c>
      <c r="K28" s="125" t="s">
        <v>22</v>
      </c>
      <c r="L28" s="227"/>
      <c r="M28" s="120"/>
      <c r="N28" s="440">
        <f>SUM(N9:N27)</f>
        <v>145.29999999999998</v>
      </c>
      <c r="O28" s="440">
        <f>SUM(O9:O27)</f>
        <v>0</v>
      </c>
      <c r="P28" s="121">
        <f>SUM(P9:P27)</f>
        <v>206</v>
      </c>
      <c r="Q28" s="122">
        <f>P28/(N(N28)+N(O28))</f>
        <v>1.4177563661390229</v>
      </c>
      <c r="R28" s="123" t="s">
        <v>23</v>
      </c>
      <c r="S28" s="124" t="s">
        <v>23</v>
      </c>
      <c r="T28" s="126">
        <f t="shared" si="1"/>
        <v>395</v>
      </c>
      <c r="U28" s="127">
        <f t="shared" si="2"/>
        <v>1.3304142809026609</v>
      </c>
      <c r="V28" s="441">
        <f>E28+F28+N28+O28</f>
        <v>296.89999999999998</v>
      </c>
      <c r="W28" s="442">
        <f>F28+O28</f>
        <v>0</v>
      </c>
    </row>
    <row r="29" spans="2:93" ht="24.95" customHeight="1" thickBot="1" x14ac:dyDescent="0.25">
      <c r="B29" s="150" t="s">
        <v>26</v>
      </c>
      <c r="C29" s="228"/>
      <c r="D29" s="147"/>
      <c r="E29" s="250" t="s">
        <v>23</v>
      </c>
      <c r="F29" s="250" t="s">
        <v>23</v>
      </c>
      <c r="G29" s="148">
        <f>MAX(G9:G27)</f>
        <v>26</v>
      </c>
      <c r="H29" s="149">
        <f>MAX(H9:H27)</f>
        <v>2.8260869565217392</v>
      </c>
      <c r="I29" s="120" t="s">
        <v>23</v>
      </c>
      <c r="J29" s="153">
        <f>MAX(J9:J27)</f>
        <v>16</v>
      </c>
      <c r="K29" s="125" t="s">
        <v>26</v>
      </c>
      <c r="L29" s="227"/>
      <c r="M29" s="147"/>
      <c r="N29" s="250" t="s">
        <v>23</v>
      </c>
      <c r="O29" s="250" t="s">
        <v>23</v>
      </c>
      <c r="P29" s="148">
        <f>MAX(P9:P27)</f>
        <v>26</v>
      </c>
      <c r="Q29" s="149">
        <f>MAX(Q9:Q27)</f>
        <v>3.2307692307692308</v>
      </c>
      <c r="R29" s="120" t="s">
        <v>23</v>
      </c>
      <c r="S29" s="153">
        <f>MAX(S9:S27)</f>
        <v>17</v>
      </c>
      <c r="T29" s="151">
        <f>MAX(T9:T27)</f>
        <v>52</v>
      </c>
      <c r="U29" s="152">
        <f>MAX(U9:U27)</f>
        <v>3.0630630630630633</v>
      </c>
    </row>
    <row r="30" spans="2:93" ht="24.95" customHeight="1" x14ac:dyDescent="0.2"/>
    <row r="31" spans="2:93" ht="24.95" customHeight="1" x14ac:dyDescent="0.2"/>
    <row r="32" spans="2:93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24.95" customHeight="1" x14ac:dyDescent="0.2"/>
    <row r="48" ht="24.95" customHeight="1" x14ac:dyDescent="0.2"/>
    <row r="49" ht="24.95" customHeight="1" x14ac:dyDescent="0.2"/>
    <row r="50" ht="24.95" customHeight="1" x14ac:dyDescent="0.2"/>
    <row r="51" ht="24.95" customHeight="1" x14ac:dyDescent="0.2"/>
    <row r="52" ht="24.95" customHeight="1" x14ac:dyDescent="0.2"/>
    <row r="53" ht="24.95" customHeight="1" x14ac:dyDescent="0.2"/>
    <row r="54" ht="24.95" customHeight="1" x14ac:dyDescent="0.2"/>
    <row r="55" ht="24.95" customHeight="1" x14ac:dyDescent="0.2"/>
    <row r="56" ht="24.95" customHeight="1" x14ac:dyDescent="0.2"/>
    <row r="57" ht="24.95" customHeight="1" x14ac:dyDescent="0.2"/>
    <row r="58" ht="24.95" customHeight="1" x14ac:dyDescent="0.2"/>
    <row r="59" ht="24.95" customHeight="1" x14ac:dyDescent="0.2"/>
    <row r="60" ht="24.95" customHeight="1" x14ac:dyDescent="0.2"/>
    <row r="61" ht="24.95" customHeight="1" x14ac:dyDescent="0.2"/>
    <row r="62" ht="24.95" customHeight="1" x14ac:dyDescent="0.2"/>
    <row r="63" ht="24.95" customHeight="1" x14ac:dyDescent="0.2"/>
    <row r="64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  <row r="119" ht="24.95" customHeight="1" x14ac:dyDescent="0.2"/>
    <row r="120" ht="24.95" customHeight="1" x14ac:dyDescent="0.2"/>
    <row r="121" ht="24.95" customHeight="1" x14ac:dyDescent="0.2"/>
    <row r="122" ht="24.95" customHeight="1" x14ac:dyDescent="0.2"/>
    <row r="123" ht="24.95" customHeight="1" x14ac:dyDescent="0.2"/>
    <row r="124" ht="24.95" customHeight="1" x14ac:dyDescent="0.2"/>
    <row r="125" ht="24.95" customHeight="1" x14ac:dyDescent="0.2"/>
    <row r="126" ht="24.95" customHeight="1" x14ac:dyDescent="0.2"/>
    <row r="127" ht="24.95" customHeight="1" x14ac:dyDescent="0.2"/>
    <row r="128" ht="24.95" customHeight="1" x14ac:dyDescent="0.2"/>
    <row r="129" ht="24.95" customHeight="1" x14ac:dyDescent="0.2"/>
    <row r="130" ht="24.95" customHeight="1" x14ac:dyDescent="0.2"/>
    <row r="131" ht="24.95" customHeight="1" x14ac:dyDescent="0.2"/>
    <row r="132" ht="24.95" customHeight="1" x14ac:dyDescent="0.2"/>
    <row r="133" ht="24.95" customHeight="1" x14ac:dyDescent="0.2"/>
    <row r="134" ht="24.95" customHeight="1" x14ac:dyDescent="0.2"/>
    <row r="135" ht="24.95" customHeight="1" x14ac:dyDescent="0.2"/>
    <row r="136" ht="24.95" customHeight="1" x14ac:dyDescent="0.2"/>
    <row r="137" ht="24.95" customHeight="1" x14ac:dyDescent="0.2"/>
    <row r="138" ht="24.95" customHeight="1" x14ac:dyDescent="0.2"/>
    <row r="139" ht="24.95" customHeight="1" x14ac:dyDescent="0.2"/>
    <row r="140" ht="24.95" customHeight="1" x14ac:dyDescent="0.2"/>
    <row r="141" ht="24.95" customHeight="1" x14ac:dyDescent="0.2"/>
    <row r="142" ht="24.95" customHeight="1" x14ac:dyDescent="0.2"/>
    <row r="143" ht="24.95" customHeight="1" x14ac:dyDescent="0.2"/>
    <row r="144" ht="24.95" customHeight="1" x14ac:dyDescent="0.2"/>
    <row r="145" ht="24.95" customHeight="1" x14ac:dyDescent="0.2"/>
    <row r="146" ht="24.95" customHeight="1" x14ac:dyDescent="0.2"/>
    <row r="147" ht="24.95" customHeight="1" x14ac:dyDescent="0.2"/>
    <row r="148" ht="24.95" customHeight="1" x14ac:dyDescent="0.2"/>
    <row r="149" ht="24.95" customHeight="1" x14ac:dyDescent="0.2"/>
    <row r="150" ht="24.95" customHeight="1" x14ac:dyDescent="0.2"/>
    <row r="151" ht="24.95" customHeight="1" x14ac:dyDescent="0.2"/>
    <row r="152" ht="24.95" customHeight="1" x14ac:dyDescent="0.2"/>
    <row r="153" ht="24.95" customHeight="1" x14ac:dyDescent="0.2"/>
    <row r="154" ht="24.95" customHeight="1" x14ac:dyDescent="0.2"/>
    <row r="155" ht="24.95" customHeight="1" x14ac:dyDescent="0.2"/>
    <row r="156" ht="24.95" customHeight="1" x14ac:dyDescent="0.2"/>
    <row r="157" ht="24.95" customHeight="1" x14ac:dyDescent="0.2"/>
    <row r="158" ht="24.95" customHeight="1" x14ac:dyDescent="0.2"/>
    <row r="159" ht="24.95" customHeight="1" x14ac:dyDescent="0.2"/>
    <row r="160" ht="24.95" customHeight="1" x14ac:dyDescent="0.2"/>
    <row r="161" ht="24.95" customHeight="1" x14ac:dyDescent="0.2"/>
    <row r="162" ht="24.95" customHeight="1" x14ac:dyDescent="0.2"/>
    <row r="163" ht="24.95" customHeight="1" x14ac:dyDescent="0.2"/>
    <row r="164" ht="24.95" customHeight="1" x14ac:dyDescent="0.2"/>
    <row r="165" ht="24.95" customHeight="1" x14ac:dyDescent="0.2"/>
    <row r="166" ht="24.95" customHeight="1" x14ac:dyDescent="0.2"/>
    <row r="167" ht="24.95" customHeight="1" x14ac:dyDescent="0.2"/>
    <row r="168" ht="24.95" customHeight="1" x14ac:dyDescent="0.2"/>
    <row r="169" ht="24.95" customHeight="1" x14ac:dyDescent="0.2"/>
    <row r="170" ht="24.95" customHeight="1" x14ac:dyDescent="0.2"/>
    <row r="171" ht="24.95" customHeight="1" x14ac:dyDescent="0.2"/>
    <row r="172" ht="24.95" customHeight="1" x14ac:dyDescent="0.2"/>
    <row r="173" ht="24.95" customHeight="1" x14ac:dyDescent="0.2"/>
    <row r="174" ht="24.95" customHeight="1" x14ac:dyDescent="0.2"/>
    <row r="175" ht="24.95" customHeight="1" x14ac:dyDescent="0.2"/>
    <row r="176" ht="24.95" customHeight="1" x14ac:dyDescent="0.2"/>
    <row r="177" ht="24.95" customHeight="1" x14ac:dyDescent="0.2"/>
    <row r="178" ht="24.95" customHeight="1" x14ac:dyDescent="0.2"/>
    <row r="179" ht="24.95" customHeight="1" x14ac:dyDescent="0.2"/>
    <row r="180" ht="24.95" customHeight="1" x14ac:dyDescent="0.2"/>
    <row r="181" ht="24.95" customHeight="1" x14ac:dyDescent="0.2"/>
    <row r="182" ht="24.95" customHeight="1" x14ac:dyDescent="0.2"/>
    <row r="183" ht="24.95" customHeight="1" x14ac:dyDescent="0.2"/>
    <row r="184" ht="24.95" customHeight="1" x14ac:dyDescent="0.2"/>
    <row r="185" ht="24.95" customHeight="1" x14ac:dyDescent="0.2"/>
    <row r="186" ht="24.95" customHeight="1" x14ac:dyDescent="0.2"/>
    <row r="187" ht="24.95" customHeight="1" x14ac:dyDescent="0.2"/>
    <row r="188" ht="24.95" customHeight="1" x14ac:dyDescent="0.2"/>
    <row r="189" ht="24.95" customHeight="1" x14ac:dyDescent="0.2"/>
    <row r="190" ht="24.95" customHeight="1" x14ac:dyDescent="0.2"/>
    <row r="191" ht="24.95" customHeight="1" x14ac:dyDescent="0.2"/>
    <row r="192" ht="24.95" customHeight="1" x14ac:dyDescent="0.2"/>
    <row r="193" ht="24.95" customHeight="1" x14ac:dyDescent="0.2"/>
    <row r="194" ht="24.95" customHeight="1" x14ac:dyDescent="0.2"/>
    <row r="195" ht="24.95" customHeight="1" x14ac:dyDescent="0.2"/>
    <row r="196" ht="24.95" customHeight="1" x14ac:dyDescent="0.2"/>
    <row r="197" ht="24.95" customHeight="1" x14ac:dyDescent="0.2"/>
    <row r="198" ht="24.95" customHeight="1" x14ac:dyDescent="0.2"/>
    <row r="199" ht="24.95" customHeight="1" x14ac:dyDescent="0.2"/>
    <row r="200" ht="24.95" customHeight="1" x14ac:dyDescent="0.2"/>
    <row r="201" ht="24.95" customHeight="1" x14ac:dyDescent="0.2"/>
    <row r="202" ht="24.95" customHeight="1" x14ac:dyDescent="0.2"/>
    <row r="203" ht="24.95" customHeight="1" x14ac:dyDescent="0.2"/>
    <row r="204" ht="24.95" customHeight="1" x14ac:dyDescent="0.2"/>
    <row r="205" ht="24.95" customHeight="1" x14ac:dyDescent="0.2"/>
    <row r="206" ht="24.95" customHeight="1" x14ac:dyDescent="0.2"/>
    <row r="207" ht="24.95" customHeight="1" x14ac:dyDescent="0.2"/>
    <row r="208" ht="24.95" customHeight="1" x14ac:dyDescent="0.2"/>
    <row r="209" ht="24.95" customHeight="1" x14ac:dyDescent="0.2"/>
    <row r="210" ht="24.95" customHeight="1" x14ac:dyDescent="0.2"/>
    <row r="211" ht="24.95" customHeight="1" x14ac:dyDescent="0.2"/>
    <row r="212" ht="24.95" customHeight="1" x14ac:dyDescent="0.2"/>
    <row r="213" ht="24.95" customHeight="1" x14ac:dyDescent="0.2"/>
    <row r="214" ht="24.95" customHeight="1" x14ac:dyDescent="0.2"/>
    <row r="215" ht="24.95" customHeight="1" x14ac:dyDescent="0.2"/>
    <row r="216" ht="24.95" customHeight="1" x14ac:dyDescent="0.2"/>
    <row r="217" ht="24.95" customHeight="1" x14ac:dyDescent="0.2"/>
    <row r="218" ht="24.95" customHeight="1" x14ac:dyDescent="0.2"/>
    <row r="219" ht="24.95" customHeight="1" x14ac:dyDescent="0.2"/>
    <row r="220" ht="24.95" customHeight="1" x14ac:dyDescent="0.2"/>
    <row r="221" ht="24.95" customHeight="1" x14ac:dyDescent="0.2"/>
    <row r="222" ht="24.95" customHeight="1" x14ac:dyDescent="0.2"/>
    <row r="223" ht="24.95" customHeight="1" x14ac:dyDescent="0.2"/>
    <row r="224" ht="24.95" customHeight="1" x14ac:dyDescent="0.2"/>
    <row r="225" ht="24.95" customHeight="1" x14ac:dyDescent="0.2"/>
    <row r="226" ht="24.95" customHeight="1" x14ac:dyDescent="0.2"/>
    <row r="227" ht="24.95" customHeight="1" x14ac:dyDescent="0.2"/>
    <row r="228" ht="24.95" customHeight="1" x14ac:dyDescent="0.2"/>
    <row r="229" ht="24.95" customHeight="1" x14ac:dyDescent="0.2"/>
    <row r="230" ht="24.95" customHeight="1" x14ac:dyDescent="0.2"/>
    <row r="231" ht="24.95" customHeight="1" x14ac:dyDescent="0.2"/>
    <row r="232" ht="24.95" customHeight="1" x14ac:dyDescent="0.2"/>
    <row r="233" ht="24.95" customHeight="1" x14ac:dyDescent="0.2"/>
    <row r="234" ht="24.95" customHeight="1" x14ac:dyDescent="0.2"/>
    <row r="235" ht="24.95" customHeight="1" x14ac:dyDescent="0.2"/>
    <row r="236" ht="24.95" customHeight="1" x14ac:dyDescent="0.2"/>
    <row r="237" ht="24.95" customHeight="1" x14ac:dyDescent="0.2"/>
    <row r="238" ht="24.95" customHeight="1" x14ac:dyDescent="0.2"/>
    <row r="239" ht="24.95" customHeight="1" x14ac:dyDescent="0.2"/>
    <row r="240" ht="24.95" customHeight="1" x14ac:dyDescent="0.2"/>
    <row r="241" ht="24.95" customHeight="1" x14ac:dyDescent="0.2"/>
    <row r="242" ht="24.95" customHeight="1" x14ac:dyDescent="0.2"/>
    <row r="243" ht="24.95" customHeight="1" x14ac:dyDescent="0.2"/>
    <row r="244" ht="24.95" customHeight="1" x14ac:dyDescent="0.2"/>
    <row r="245" ht="24.95" customHeight="1" x14ac:dyDescent="0.2"/>
    <row r="246" ht="24.95" customHeight="1" x14ac:dyDescent="0.2"/>
    <row r="247" ht="24.95" customHeight="1" x14ac:dyDescent="0.2"/>
    <row r="248" ht="24.95" customHeight="1" x14ac:dyDescent="0.2"/>
    <row r="249" ht="24.95" customHeight="1" x14ac:dyDescent="0.2"/>
    <row r="250" ht="24.95" customHeight="1" x14ac:dyDescent="0.2"/>
    <row r="251" ht="24.95" customHeight="1" x14ac:dyDescent="0.2"/>
    <row r="252" ht="24.95" customHeight="1" x14ac:dyDescent="0.2"/>
    <row r="253" ht="24.95" customHeight="1" x14ac:dyDescent="0.2"/>
    <row r="254" ht="24.95" customHeight="1" x14ac:dyDescent="0.2"/>
    <row r="255" ht="24.95" customHeight="1" x14ac:dyDescent="0.2"/>
    <row r="256" ht="24.95" customHeight="1" x14ac:dyDescent="0.2"/>
    <row r="257" ht="24.95" customHeight="1" x14ac:dyDescent="0.2"/>
    <row r="258" ht="24.95" customHeight="1" x14ac:dyDescent="0.2"/>
    <row r="259" ht="24.95" customHeight="1" x14ac:dyDescent="0.2"/>
    <row r="260" ht="24.95" customHeight="1" x14ac:dyDescent="0.2"/>
    <row r="261" ht="24.95" customHeight="1" x14ac:dyDescent="0.2"/>
    <row r="262" ht="24.95" customHeight="1" x14ac:dyDescent="0.2"/>
    <row r="263" ht="24.95" customHeight="1" x14ac:dyDescent="0.2"/>
    <row r="264" ht="24.95" customHeight="1" x14ac:dyDescent="0.2"/>
    <row r="265" ht="24.95" customHeight="1" x14ac:dyDescent="0.2"/>
    <row r="266" ht="24.95" customHeight="1" x14ac:dyDescent="0.2"/>
    <row r="267" ht="24.95" customHeight="1" x14ac:dyDescent="0.2"/>
    <row r="268" ht="24.95" customHeight="1" x14ac:dyDescent="0.2"/>
    <row r="269" ht="24.95" customHeight="1" x14ac:dyDescent="0.2"/>
    <row r="270" ht="24.95" customHeight="1" x14ac:dyDescent="0.2"/>
    <row r="271" ht="24.95" customHeight="1" x14ac:dyDescent="0.2"/>
    <row r="272" ht="24.95" customHeight="1" x14ac:dyDescent="0.2"/>
    <row r="273" ht="24.95" customHeight="1" x14ac:dyDescent="0.2"/>
    <row r="274" ht="24.95" customHeight="1" x14ac:dyDescent="0.2"/>
    <row r="275" ht="24.95" customHeight="1" x14ac:dyDescent="0.2"/>
    <row r="276" ht="24.95" customHeight="1" x14ac:dyDescent="0.2"/>
    <row r="277" ht="24.95" customHeight="1" x14ac:dyDescent="0.2"/>
    <row r="278" ht="24.95" customHeight="1" x14ac:dyDescent="0.2"/>
    <row r="279" ht="24.95" customHeight="1" x14ac:dyDescent="0.2"/>
    <row r="280" ht="24.95" customHeight="1" x14ac:dyDescent="0.2"/>
    <row r="281" ht="24.95" customHeight="1" x14ac:dyDescent="0.2"/>
    <row r="282" ht="24.95" customHeight="1" x14ac:dyDescent="0.2"/>
    <row r="283" ht="24.95" customHeight="1" x14ac:dyDescent="0.2"/>
    <row r="284" ht="24.95" customHeight="1" x14ac:dyDescent="0.2"/>
    <row r="285" ht="24.95" customHeight="1" x14ac:dyDescent="0.2"/>
    <row r="286" ht="24.95" customHeight="1" x14ac:dyDescent="0.2"/>
    <row r="287" ht="24.95" customHeight="1" x14ac:dyDescent="0.2"/>
    <row r="288" ht="24.95" customHeight="1" x14ac:dyDescent="0.2"/>
    <row r="289" ht="24.95" customHeight="1" x14ac:dyDescent="0.2"/>
    <row r="290" ht="24.95" customHeight="1" x14ac:dyDescent="0.2"/>
    <row r="291" ht="24.95" customHeight="1" x14ac:dyDescent="0.2"/>
    <row r="292" ht="24.95" customHeight="1" x14ac:dyDescent="0.2"/>
    <row r="293" ht="24.95" customHeight="1" x14ac:dyDescent="0.2"/>
    <row r="294" ht="24.95" customHeight="1" x14ac:dyDescent="0.2"/>
    <row r="295" ht="24.95" customHeight="1" x14ac:dyDescent="0.2"/>
    <row r="296" ht="24.95" customHeight="1" x14ac:dyDescent="0.2"/>
    <row r="297" ht="24.95" customHeight="1" x14ac:dyDescent="0.2"/>
    <row r="298" ht="24.95" customHeight="1" x14ac:dyDescent="0.2"/>
    <row r="299" ht="24.95" customHeight="1" x14ac:dyDescent="0.2"/>
    <row r="300" ht="24.95" customHeight="1" x14ac:dyDescent="0.2"/>
    <row r="301" ht="24.95" customHeight="1" x14ac:dyDescent="0.2"/>
    <row r="302" ht="24.95" customHeight="1" x14ac:dyDescent="0.2"/>
    <row r="303" ht="24.95" customHeight="1" x14ac:dyDescent="0.2"/>
    <row r="304" ht="24.95" customHeight="1" x14ac:dyDescent="0.2"/>
    <row r="305" ht="24.95" customHeight="1" x14ac:dyDescent="0.2"/>
    <row r="306" ht="24.95" customHeight="1" x14ac:dyDescent="0.2"/>
    <row r="307" ht="24.95" customHeight="1" x14ac:dyDescent="0.2"/>
    <row r="308" ht="24.95" customHeight="1" x14ac:dyDescent="0.2"/>
    <row r="309" ht="24.95" customHeight="1" x14ac:dyDescent="0.2"/>
    <row r="310" ht="24.95" customHeight="1" x14ac:dyDescent="0.2"/>
    <row r="311" ht="24.95" customHeight="1" x14ac:dyDescent="0.2"/>
    <row r="312" ht="24.95" customHeight="1" x14ac:dyDescent="0.2"/>
    <row r="313" ht="24.95" customHeight="1" x14ac:dyDescent="0.2"/>
    <row r="314" ht="24.95" customHeight="1" x14ac:dyDescent="0.2"/>
    <row r="315" ht="24.95" customHeight="1" x14ac:dyDescent="0.2"/>
  </sheetData>
  <mergeCells count="11">
    <mergeCell ref="L7:L8"/>
    <mergeCell ref="T6:U7"/>
    <mergeCell ref="K7:K8"/>
    <mergeCell ref="M7:M8"/>
    <mergeCell ref="P7:P8"/>
    <mergeCell ref="Q7:Q8"/>
    <mergeCell ref="B7:B8"/>
    <mergeCell ref="D7:D8"/>
    <mergeCell ref="G7:G8"/>
    <mergeCell ref="H7:H8"/>
    <mergeCell ref="C7:C8"/>
  </mergeCells>
  <phoneticPr fontId="14" type="noConversion"/>
  <conditionalFormatting sqref="J9:J27">
    <cfRule type="expression" dxfId="192" priority="4" stopIfTrue="1">
      <formula>SUM(BS9+BV9+BY9+CB9+CE9+CH9+CK9+CN9)=1</formula>
    </cfRule>
    <cfRule type="expression" dxfId="191" priority="5" stopIfTrue="1">
      <formula>SUM(BS9+BV9+BY9+CB9+CE9+CH9+CK9+CN9)=2</formula>
    </cfRule>
    <cfRule type="expression" dxfId="190" priority="6" stopIfTrue="1">
      <formula>SUM(BS9+BV9+BY9+CB9+CE9+CH9+CK9+CN9)=3</formula>
    </cfRule>
  </conditionalFormatting>
  <conditionalFormatting sqref="S9:S27">
    <cfRule type="expression" dxfId="189" priority="7" stopIfTrue="1">
      <formula>SUM(BT9+BW9+BZ9+CC9+CF9+CI9+CL9+CO9)=1</formula>
    </cfRule>
    <cfRule type="expression" dxfId="188" priority="8" stopIfTrue="1">
      <formula>SUM(BT9+BW9+BZ9+CC9+CF9+CI9+CL9+CO9)=2</formula>
    </cfRule>
    <cfRule type="expression" dxfId="187" priority="9" stopIfTrue="1">
      <formula>SUM(BT9+BW9+BZ9+CC9+CF9+CI9+CL9+CO9)=3</formula>
    </cfRule>
  </conditionalFormatting>
  <conditionalFormatting sqref="BK9:BQ27 X9:AK27 AM9:AS27 BV10:BW27 BY10:BZ27 CB10:CC27 CE10:CF27 CH10:CI27 CK10:CL27 CN10:CO27 BS10:BT27 AV9:BI27">
    <cfRule type="cellIs" dxfId="186" priority="10" stopIfTrue="1" operator="greaterThan">
      <formula>0</formula>
    </cfRule>
  </conditionalFormatting>
  <conditionalFormatting sqref="J9:J27">
    <cfRule type="expression" dxfId="185" priority="1" stopIfTrue="1">
      <formula>SUM(BS9+BV9+BY9+CB9+CE9+CH9+CK9+CN9)=1</formula>
    </cfRule>
    <cfRule type="expression" dxfId="184" priority="2" stopIfTrue="1">
      <formula>SUM(BS9+BV9+BY9+CB9+CE9+CH9+CK9+CN9)=2</formula>
    </cfRule>
    <cfRule type="expression" dxfId="183" priority="3" stopIfTrue="1">
      <formula>SUM(BS9+BV9+BY9+CB9+CE9+CH9+CK9+CN9)=3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scale="83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3">
    <tabColor rgb="FF99CCFF"/>
  </sheetPr>
  <dimension ref="A1:CO305"/>
  <sheetViews>
    <sheetView topLeftCell="B2" zoomScaleNormal="100" workbookViewId="0">
      <pane xSplit="1" ySplit="7" topLeftCell="C9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9.140625" style="1"/>
    <col min="2" max="3" width="6.7109375" style="1" customWidth="1"/>
    <col min="4" max="4" width="18.7109375" style="1" customWidth="1"/>
    <col min="5" max="6" width="7.7109375" style="1" customWidth="1"/>
    <col min="7" max="8" width="5.7109375" style="1" customWidth="1"/>
    <col min="9" max="9" width="15.7109375" style="1" customWidth="1"/>
    <col min="10" max="10" width="5.7109375" style="1" customWidth="1"/>
    <col min="11" max="12" width="6.7109375" style="1" customWidth="1"/>
    <col min="13" max="13" width="18.7109375" style="1" customWidth="1"/>
    <col min="14" max="15" width="7.7109375" style="1" customWidth="1"/>
    <col min="16" max="17" width="5.7109375" style="1" customWidth="1"/>
    <col min="18" max="18" width="15.7109375" style="1" customWidth="1"/>
    <col min="19" max="19" width="5.7109375" style="1" customWidth="1"/>
    <col min="20" max="20" width="6.7109375" style="1" customWidth="1"/>
    <col min="21" max="21" width="5.7109375" style="1" customWidth="1"/>
    <col min="22" max="23" width="9.140625" style="1"/>
    <col min="24" max="37" width="7.28515625" style="1" customWidth="1"/>
    <col min="38" max="38" width="1.7109375" style="1" customWidth="1"/>
    <col min="39" max="45" width="7.28515625" style="1" customWidth="1"/>
    <col min="46" max="47" width="9.140625" style="1"/>
    <col min="48" max="61" width="7.28515625" style="1" customWidth="1"/>
    <col min="62" max="62" width="1.7109375" style="1" customWidth="1"/>
    <col min="63" max="69" width="7.28515625" style="1" customWidth="1"/>
    <col min="70" max="70" width="9.140625" style="1"/>
    <col min="71" max="72" width="7.28515625" style="1" customWidth="1"/>
    <col min="73" max="73" width="9.140625" style="1"/>
    <col min="74" max="75" width="7.28515625" style="1" customWidth="1"/>
    <col min="76" max="76" width="9.140625" style="1"/>
    <col min="77" max="78" width="7.28515625" style="1" customWidth="1"/>
    <col min="79" max="79" width="9.140625" style="1"/>
    <col min="80" max="81" width="7.28515625" style="1" customWidth="1"/>
    <col min="82" max="82" width="9.140625" style="1"/>
    <col min="83" max="84" width="7.28515625" style="1" customWidth="1"/>
    <col min="85" max="85" width="9.140625" style="1"/>
    <col min="86" max="87" width="7.28515625" style="1" customWidth="1"/>
    <col min="88" max="88" width="9.140625" style="1"/>
    <col min="89" max="90" width="7.28515625" style="1" customWidth="1"/>
    <col min="91" max="91" width="9.140625" style="1"/>
    <col min="92" max="93" width="7.28515625" style="1" customWidth="1"/>
    <col min="94" max="16384" width="9.140625" style="1"/>
  </cols>
  <sheetData>
    <row r="1" spans="1:93" x14ac:dyDescent="0.2">
      <c r="AK1" s="2">
        <v>26</v>
      </c>
    </row>
    <row r="2" spans="1:93" x14ac:dyDescent="0.2">
      <c r="A2" s="1">
        <f>'1-N'!A2+1</f>
        <v>4</v>
      </c>
      <c r="U2" s="3" t="str">
        <f>(MID("TABELA",1,6))&amp;" "&amp;(A2)</f>
        <v>TABELA 4</v>
      </c>
      <c r="AS2" s="3"/>
      <c r="BQ2" s="3"/>
    </row>
    <row r="3" spans="1:93" ht="20.25" thickBot="1" x14ac:dyDescent="0.3">
      <c r="B3" s="410" t="s">
        <v>91</v>
      </c>
      <c r="C3" s="215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  <c r="S3" s="5"/>
      <c r="T3" s="4"/>
      <c r="U3" s="4"/>
      <c r="X3" s="135" t="s">
        <v>0</v>
      </c>
      <c r="Y3" s="6"/>
      <c r="Z3" s="7"/>
      <c r="AA3" s="7"/>
      <c r="AB3" s="7"/>
      <c r="AC3" s="7"/>
      <c r="AD3" s="7"/>
      <c r="AE3" s="8"/>
      <c r="AF3" s="7"/>
      <c r="AG3" s="7"/>
      <c r="AH3" s="7"/>
      <c r="AI3" s="7"/>
      <c r="AJ3" s="9"/>
      <c r="AK3" s="10"/>
      <c r="AL3" s="9"/>
      <c r="AM3" s="139" t="str">
        <f>IF(G4&gt;0,E4&amp;", "&amp;F4&amp;", "&amp;G4,IF(F4&gt;0,E4&amp;", "&amp;F4,E4))</f>
        <v>1D</v>
      </c>
      <c r="AN3" s="136"/>
      <c r="AO3" s="137"/>
      <c r="AP3" s="137"/>
      <c r="AQ3" s="137"/>
      <c r="AR3" s="137"/>
      <c r="AS3" s="138" t="str">
        <f>T($K4)</f>
        <v xml:space="preserve"> Rozkład: powszedni</v>
      </c>
      <c r="AV3" s="135" t="s">
        <v>31</v>
      </c>
      <c r="AW3" s="6"/>
      <c r="AX3" s="7"/>
      <c r="AY3" s="7"/>
      <c r="AZ3" s="7"/>
      <c r="BA3" s="7"/>
      <c r="BB3" s="7"/>
      <c r="BC3" s="8"/>
      <c r="BD3" s="7"/>
      <c r="BE3" s="7"/>
      <c r="BF3" s="7"/>
      <c r="BG3" s="7"/>
      <c r="BH3" s="9"/>
      <c r="BI3" s="10"/>
      <c r="BJ3" s="9"/>
      <c r="BK3" s="139" t="str">
        <f>IF(G4&gt;0,E4&amp;", "&amp;F4&amp;", "&amp;G4,IF(F4&gt;0,E4&amp;", "&amp;F4,E4))</f>
        <v>1D</v>
      </c>
      <c r="BL3" s="136"/>
      <c r="BM3" s="137"/>
      <c r="BN3" s="137"/>
      <c r="BO3" s="137"/>
      <c r="BP3" s="137"/>
      <c r="BQ3" s="138" t="str">
        <f>T($K4)</f>
        <v xml:space="preserve"> Rozkład: powszedni</v>
      </c>
    </row>
    <row r="4" spans="1:93" ht="18.75" thickBot="1" x14ac:dyDescent="0.25">
      <c r="B4" s="11" t="s">
        <v>28</v>
      </c>
      <c r="C4" s="225"/>
      <c r="D4" s="12"/>
      <c r="E4" s="154" t="s">
        <v>153</v>
      </c>
      <c r="F4" s="12"/>
      <c r="G4" s="12"/>
      <c r="H4" s="12"/>
      <c r="I4" s="12"/>
      <c r="J4" s="13"/>
      <c r="K4" s="14" t="s">
        <v>1</v>
      </c>
      <c r="L4" s="229"/>
      <c r="M4" s="12"/>
      <c r="N4" s="12"/>
      <c r="O4" s="12"/>
      <c r="P4" s="12"/>
      <c r="Q4" s="12"/>
      <c r="R4" s="12"/>
      <c r="S4" s="12"/>
      <c r="T4" s="12"/>
      <c r="U4" s="15"/>
      <c r="X4" s="16" t="s">
        <v>2</v>
      </c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8"/>
      <c r="AM4" s="19" t="s">
        <v>27</v>
      </c>
      <c r="AN4" s="20"/>
      <c r="AO4" s="20"/>
      <c r="AP4" s="20"/>
      <c r="AQ4" s="20"/>
      <c r="AR4" s="20"/>
      <c r="AS4" s="21"/>
      <c r="AV4" s="155" t="s">
        <v>2</v>
      </c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7"/>
      <c r="BK4" s="158" t="s">
        <v>27</v>
      </c>
      <c r="BL4" s="159"/>
      <c r="BM4" s="159"/>
      <c r="BN4" s="159"/>
      <c r="BO4" s="159"/>
      <c r="BP4" s="159"/>
      <c r="BQ4" s="160"/>
    </row>
    <row r="5" spans="1:93" x14ac:dyDescent="0.2">
      <c r="B5" s="22" t="s">
        <v>154</v>
      </c>
      <c r="C5" s="23"/>
      <c r="D5" s="23"/>
      <c r="E5" s="23"/>
      <c r="F5" s="23"/>
      <c r="G5" s="23"/>
      <c r="H5" s="23"/>
      <c r="I5" s="23"/>
      <c r="J5" s="23"/>
      <c r="K5" s="24" t="s">
        <v>155</v>
      </c>
      <c r="L5" s="23"/>
      <c r="M5" s="23"/>
      <c r="N5" s="23"/>
      <c r="O5" s="23"/>
      <c r="P5" s="23"/>
      <c r="Q5" s="23"/>
      <c r="R5" s="23"/>
      <c r="S5" s="25"/>
      <c r="T5" s="145" t="s">
        <v>3</v>
      </c>
      <c r="U5" s="146"/>
      <c r="X5" s="26" t="s">
        <v>4</v>
      </c>
      <c r="Y5" s="27" t="s">
        <v>4</v>
      </c>
      <c r="Z5" s="27" t="s">
        <v>4</v>
      </c>
      <c r="AA5" s="28" t="s">
        <v>4</v>
      </c>
      <c r="AB5" s="28" t="s">
        <v>4</v>
      </c>
      <c r="AC5" s="27" t="s">
        <v>4</v>
      </c>
      <c r="AD5" s="27" t="s">
        <v>4</v>
      </c>
      <c r="AE5" s="28" t="s">
        <v>4</v>
      </c>
      <c r="AF5" s="28" t="s">
        <v>4</v>
      </c>
      <c r="AG5" s="27" t="s">
        <v>4</v>
      </c>
      <c r="AH5" s="27" t="s">
        <v>4</v>
      </c>
      <c r="AI5" s="28" t="s">
        <v>4</v>
      </c>
      <c r="AJ5" s="28" t="s">
        <v>4</v>
      </c>
      <c r="AK5" s="29" t="s">
        <v>4</v>
      </c>
      <c r="AM5" s="30" t="s">
        <v>4</v>
      </c>
      <c r="AN5" s="31" t="s">
        <v>4</v>
      </c>
      <c r="AO5" s="32" t="s">
        <v>4</v>
      </c>
      <c r="AP5" s="31" t="s">
        <v>4</v>
      </c>
      <c r="AQ5" s="32" t="s">
        <v>4</v>
      </c>
      <c r="AR5" s="31" t="s">
        <v>4</v>
      </c>
      <c r="AS5" s="33" t="s">
        <v>4</v>
      </c>
      <c r="AV5" s="26" t="s">
        <v>4</v>
      </c>
      <c r="AW5" s="27" t="s">
        <v>4</v>
      </c>
      <c r="AX5" s="27" t="s">
        <v>4</v>
      </c>
      <c r="AY5" s="28" t="s">
        <v>4</v>
      </c>
      <c r="AZ5" s="28" t="s">
        <v>4</v>
      </c>
      <c r="BA5" s="27" t="s">
        <v>4</v>
      </c>
      <c r="BB5" s="27" t="s">
        <v>4</v>
      </c>
      <c r="BC5" s="28" t="s">
        <v>4</v>
      </c>
      <c r="BD5" s="28" t="s">
        <v>4</v>
      </c>
      <c r="BE5" s="27" t="s">
        <v>4</v>
      </c>
      <c r="BF5" s="27" t="s">
        <v>4</v>
      </c>
      <c r="BG5" s="28" t="s">
        <v>4</v>
      </c>
      <c r="BH5" s="28" t="s">
        <v>4</v>
      </c>
      <c r="BI5" s="29" t="s">
        <v>4</v>
      </c>
      <c r="BK5" s="30" t="s">
        <v>4</v>
      </c>
      <c r="BL5" s="31" t="s">
        <v>4</v>
      </c>
      <c r="BM5" s="32" t="s">
        <v>4</v>
      </c>
      <c r="BN5" s="31" t="s">
        <v>4</v>
      </c>
      <c r="BO5" s="32" t="s">
        <v>4</v>
      </c>
      <c r="BP5" s="31" t="s">
        <v>4</v>
      </c>
      <c r="BQ5" s="33" t="s">
        <v>4</v>
      </c>
    </row>
    <row r="6" spans="1:93" x14ac:dyDescent="0.2">
      <c r="B6" s="34" t="s">
        <v>5</v>
      </c>
      <c r="C6" s="226"/>
      <c r="D6" s="35"/>
      <c r="E6" s="35"/>
      <c r="F6" s="36"/>
      <c r="G6" s="37" t="s">
        <v>6</v>
      </c>
      <c r="H6" s="38"/>
      <c r="I6" s="39"/>
      <c r="J6" s="40"/>
      <c r="K6" s="41" t="s">
        <v>5</v>
      </c>
      <c r="L6" s="226"/>
      <c r="M6" s="35"/>
      <c r="N6" s="35"/>
      <c r="O6" s="36"/>
      <c r="P6" s="37" t="s">
        <v>6</v>
      </c>
      <c r="Q6" s="38"/>
      <c r="R6" s="39"/>
      <c r="S6" s="42"/>
      <c r="T6" s="458" t="s">
        <v>7</v>
      </c>
      <c r="U6" s="459"/>
      <c r="X6" s="43">
        <v>2.0099999999999998</v>
      </c>
      <c r="Y6" s="44">
        <v>5.01</v>
      </c>
      <c r="Z6" s="44">
        <v>6.31</v>
      </c>
      <c r="AA6" s="45">
        <v>8.01</v>
      </c>
      <c r="AB6" s="46">
        <v>9.31</v>
      </c>
      <c r="AC6" s="44">
        <v>11.01</v>
      </c>
      <c r="AD6" s="44">
        <v>12.31</v>
      </c>
      <c r="AE6" s="46">
        <v>14.01</v>
      </c>
      <c r="AF6" s="46">
        <v>15.31</v>
      </c>
      <c r="AG6" s="44">
        <v>17.010000000000002</v>
      </c>
      <c r="AH6" s="44">
        <v>18.309999999999999</v>
      </c>
      <c r="AI6" s="46">
        <v>20.010000000000002</v>
      </c>
      <c r="AJ6" s="46">
        <v>21.31</v>
      </c>
      <c r="AK6" s="47">
        <v>23.01</v>
      </c>
      <c r="AM6" s="48">
        <v>5.01</v>
      </c>
      <c r="AN6" s="49">
        <v>8.01</v>
      </c>
      <c r="AO6" s="50">
        <v>11.01</v>
      </c>
      <c r="AP6" s="49">
        <v>14.01</v>
      </c>
      <c r="AQ6" s="50">
        <v>17.010000000000002</v>
      </c>
      <c r="AR6" s="49">
        <v>20.010000000000002</v>
      </c>
      <c r="AS6" s="51">
        <v>23.01</v>
      </c>
      <c r="AV6" s="43">
        <v>2.0099999999999998</v>
      </c>
      <c r="AW6" s="44">
        <v>5.01</v>
      </c>
      <c r="AX6" s="44">
        <v>6.31</v>
      </c>
      <c r="AY6" s="45">
        <v>8.01</v>
      </c>
      <c r="AZ6" s="46">
        <v>9.31</v>
      </c>
      <c r="BA6" s="44">
        <v>11.01</v>
      </c>
      <c r="BB6" s="44">
        <v>12.31</v>
      </c>
      <c r="BC6" s="46">
        <v>14.01</v>
      </c>
      <c r="BD6" s="46">
        <v>15.31</v>
      </c>
      <c r="BE6" s="44">
        <v>17.010000000000002</v>
      </c>
      <c r="BF6" s="44">
        <v>18.309999999999999</v>
      </c>
      <c r="BG6" s="46">
        <v>20.010000000000002</v>
      </c>
      <c r="BH6" s="46">
        <v>21.31</v>
      </c>
      <c r="BI6" s="47">
        <v>23.01</v>
      </c>
      <c r="BK6" s="48">
        <v>5.01</v>
      </c>
      <c r="BL6" s="49">
        <v>8.01</v>
      </c>
      <c r="BM6" s="50">
        <v>11.01</v>
      </c>
      <c r="BN6" s="49">
        <v>14.01</v>
      </c>
      <c r="BO6" s="50">
        <v>17.010000000000002</v>
      </c>
      <c r="BP6" s="49">
        <v>20.010000000000002</v>
      </c>
      <c r="BQ6" s="51">
        <v>23.01</v>
      </c>
    </row>
    <row r="7" spans="1:93" ht="26.25" thickBot="1" x14ac:dyDescent="0.3">
      <c r="B7" s="452" t="s">
        <v>8</v>
      </c>
      <c r="C7" s="454" t="s">
        <v>48</v>
      </c>
      <c r="D7" s="454" t="s">
        <v>9</v>
      </c>
      <c r="E7" s="52" t="s">
        <v>10</v>
      </c>
      <c r="F7" s="53"/>
      <c r="G7" s="456" t="s">
        <v>11</v>
      </c>
      <c r="H7" s="456" t="s">
        <v>12</v>
      </c>
      <c r="I7" s="54" t="s">
        <v>13</v>
      </c>
      <c r="J7" s="55"/>
      <c r="K7" s="454" t="s">
        <v>8</v>
      </c>
      <c r="L7" s="454" t="s">
        <v>48</v>
      </c>
      <c r="M7" s="454" t="s">
        <v>9</v>
      </c>
      <c r="N7" s="52" t="s">
        <v>10</v>
      </c>
      <c r="O7" s="53"/>
      <c r="P7" s="456" t="s">
        <v>11</v>
      </c>
      <c r="Q7" s="456" t="s">
        <v>12</v>
      </c>
      <c r="R7" s="56" t="s">
        <v>14</v>
      </c>
      <c r="S7" s="57"/>
      <c r="T7" s="460"/>
      <c r="U7" s="461"/>
      <c r="X7" s="58" t="s">
        <v>15</v>
      </c>
      <c r="Y7" s="59" t="s">
        <v>15</v>
      </c>
      <c r="Z7" s="59" t="s">
        <v>15</v>
      </c>
      <c r="AA7" s="60" t="s">
        <v>15</v>
      </c>
      <c r="AB7" s="60" t="s">
        <v>15</v>
      </c>
      <c r="AC7" s="59" t="s">
        <v>15</v>
      </c>
      <c r="AD7" s="59" t="s">
        <v>15</v>
      </c>
      <c r="AE7" s="60" t="s">
        <v>15</v>
      </c>
      <c r="AF7" s="60" t="s">
        <v>15</v>
      </c>
      <c r="AG7" s="59" t="s">
        <v>15</v>
      </c>
      <c r="AH7" s="59" t="s">
        <v>15</v>
      </c>
      <c r="AI7" s="60" t="s">
        <v>15</v>
      </c>
      <c r="AJ7" s="60" t="s">
        <v>15</v>
      </c>
      <c r="AK7" s="61" t="s">
        <v>15</v>
      </c>
      <c r="AL7" s="62"/>
      <c r="AM7" s="63" t="s">
        <v>15</v>
      </c>
      <c r="AN7" s="64" t="s">
        <v>15</v>
      </c>
      <c r="AO7" s="65" t="s">
        <v>15</v>
      </c>
      <c r="AP7" s="64" t="s">
        <v>15</v>
      </c>
      <c r="AQ7" s="65" t="s">
        <v>15</v>
      </c>
      <c r="AR7" s="64" t="s">
        <v>15</v>
      </c>
      <c r="AS7" s="66" t="s">
        <v>15</v>
      </c>
      <c r="AV7" s="58" t="s">
        <v>15</v>
      </c>
      <c r="AW7" s="59" t="s">
        <v>15</v>
      </c>
      <c r="AX7" s="59" t="s">
        <v>15</v>
      </c>
      <c r="AY7" s="60" t="s">
        <v>15</v>
      </c>
      <c r="AZ7" s="60" t="s">
        <v>15</v>
      </c>
      <c r="BA7" s="59" t="s">
        <v>15</v>
      </c>
      <c r="BB7" s="59" t="s">
        <v>15</v>
      </c>
      <c r="BC7" s="60" t="s">
        <v>15</v>
      </c>
      <c r="BD7" s="60" t="s">
        <v>15</v>
      </c>
      <c r="BE7" s="59" t="s">
        <v>15</v>
      </c>
      <c r="BF7" s="59" t="s">
        <v>15</v>
      </c>
      <c r="BG7" s="60" t="s">
        <v>15</v>
      </c>
      <c r="BH7" s="60" t="s">
        <v>15</v>
      </c>
      <c r="BI7" s="61" t="s">
        <v>15</v>
      </c>
      <c r="BJ7" s="62"/>
      <c r="BK7" s="63" t="s">
        <v>15</v>
      </c>
      <c r="BL7" s="64" t="s">
        <v>15</v>
      </c>
      <c r="BM7" s="65" t="s">
        <v>15</v>
      </c>
      <c r="BN7" s="64" t="s">
        <v>15</v>
      </c>
      <c r="BO7" s="65" t="s">
        <v>15</v>
      </c>
      <c r="BP7" s="64" t="s">
        <v>15</v>
      </c>
      <c r="BQ7" s="66" t="s">
        <v>15</v>
      </c>
      <c r="BS7" s="135" t="s">
        <v>57</v>
      </c>
      <c r="BT7" s="139"/>
      <c r="BV7" s="135" t="s">
        <v>59</v>
      </c>
      <c r="BW7" s="139"/>
      <c r="BY7" s="135" t="s">
        <v>60</v>
      </c>
      <c r="BZ7" s="139"/>
      <c r="CB7" s="135" t="s">
        <v>61</v>
      </c>
      <c r="CC7" s="139"/>
      <c r="CE7" s="135" t="s">
        <v>62</v>
      </c>
      <c r="CF7" s="139"/>
      <c r="CH7" s="135" t="s">
        <v>63</v>
      </c>
      <c r="CI7" s="139"/>
      <c r="CK7" s="135" t="s">
        <v>64</v>
      </c>
      <c r="CL7" s="139"/>
      <c r="CN7" s="135" t="s">
        <v>65</v>
      </c>
      <c r="CO7" s="139"/>
    </row>
    <row r="8" spans="1:93" ht="26.25" thickBot="1" x14ac:dyDescent="0.25">
      <c r="B8" s="453"/>
      <c r="C8" s="455"/>
      <c r="D8" s="455"/>
      <c r="E8" s="67" t="s">
        <v>16</v>
      </c>
      <c r="F8" s="67" t="s">
        <v>17</v>
      </c>
      <c r="G8" s="457"/>
      <c r="H8" s="457"/>
      <c r="I8" s="68" t="s">
        <v>18</v>
      </c>
      <c r="J8" s="68" t="s">
        <v>19</v>
      </c>
      <c r="K8" s="455"/>
      <c r="L8" s="455"/>
      <c r="M8" s="455"/>
      <c r="N8" s="67" t="s">
        <v>20</v>
      </c>
      <c r="O8" s="67" t="s">
        <v>21</v>
      </c>
      <c r="P8" s="457"/>
      <c r="Q8" s="457"/>
      <c r="R8" s="68" t="s">
        <v>18</v>
      </c>
      <c r="S8" s="68" t="s">
        <v>19</v>
      </c>
      <c r="T8" s="68" t="s">
        <v>11</v>
      </c>
      <c r="U8" s="69" t="s">
        <v>12</v>
      </c>
      <c r="X8" s="70">
        <v>5</v>
      </c>
      <c r="Y8" s="71">
        <v>6.3</v>
      </c>
      <c r="Z8" s="71">
        <v>8</v>
      </c>
      <c r="AA8" s="72">
        <v>9.3000000000000007</v>
      </c>
      <c r="AB8" s="73">
        <v>11</v>
      </c>
      <c r="AC8" s="71">
        <v>12.3</v>
      </c>
      <c r="AD8" s="71">
        <v>14</v>
      </c>
      <c r="AE8" s="73">
        <v>15.3</v>
      </c>
      <c r="AF8" s="73">
        <v>17</v>
      </c>
      <c r="AG8" s="71">
        <v>18.3</v>
      </c>
      <c r="AH8" s="71">
        <v>20</v>
      </c>
      <c r="AI8" s="73">
        <v>21.3</v>
      </c>
      <c r="AJ8" s="73">
        <v>23</v>
      </c>
      <c r="AK8" s="74">
        <v>2</v>
      </c>
      <c r="AL8" s="62"/>
      <c r="AM8" s="75">
        <v>8</v>
      </c>
      <c r="AN8" s="76">
        <v>11</v>
      </c>
      <c r="AO8" s="77">
        <v>14</v>
      </c>
      <c r="AP8" s="76">
        <v>17</v>
      </c>
      <c r="AQ8" s="77">
        <v>20</v>
      </c>
      <c r="AR8" s="76">
        <v>23</v>
      </c>
      <c r="AS8" s="78">
        <v>5</v>
      </c>
      <c r="AV8" s="70">
        <v>5</v>
      </c>
      <c r="AW8" s="71">
        <v>6.3</v>
      </c>
      <c r="AX8" s="71">
        <v>8</v>
      </c>
      <c r="AY8" s="72">
        <v>9.3000000000000007</v>
      </c>
      <c r="AZ8" s="73">
        <v>11</v>
      </c>
      <c r="BA8" s="71">
        <v>12.3</v>
      </c>
      <c r="BB8" s="71">
        <v>14</v>
      </c>
      <c r="BC8" s="73">
        <v>15.3</v>
      </c>
      <c r="BD8" s="73">
        <v>17</v>
      </c>
      <c r="BE8" s="71">
        <v>18.3</v>
      </c>
      <c r="BF8" s="71">
        <v>20</v>
      </c>
      <c r="BG8" s="73">
        <v>21.3</v>
      </c>
      <c r="BH8" s="73">
        <v>23</v>
      </c>
      <c r="BI8" s="74">
        <v>2</v>
      </c>
      <c r="BJ8" s="62"/>
      <c r="BK8" s="75">
        <v>8</v>
      </c>
      <c r="BL8" s="76">
        <v>11</v>
      </c>
      <c r="BM8" s="77">
        <v>14</v>
      </c>
      <c r="BN8" s="76">
        <v>17</v>
      </c>
      <c r="BO8" s="77">
        <v>20</v>
      </c>
      <c r="BP8" s="76">
        <v>23</v>
      </c>
      <c r="BQ8" s="78">
        <v>5</v>
      </c>
      <c r="BS8" s="16" t="s">
        <v>55</v>
      </c>
      <c r="BT8" s="230" t="s">
        <v>56</v>
      </c>
      <c r="BV8" s="16" t="s">
        <v>55</v>
      </c>
      <c r="BW8" s="230" t="s">
        <v>56</v>
      </c>
      <c r="BY8" s="16" t="s">
        <v>55</v>
      </c>
      <c r="BZ8" s="230" t="s">
        <v>56</v>
      </c>
      <c r="CB8" s="16" t="s">
        <v>55</v>
      </c>
      <c r="CC8" s="230" t="s">
        <v>56</v>
      </c>
      <c r="CE8" s="16" t="s">
        <v>55</v>
      </c>
      <c r="CF8" s="230" t="s">
        <v>56</v>
      </c>
      <c r="CH8" s="16" t="s">
        <v>55</v>
      </c>
      <c r="CI8" s="230" t="s">
        <v>56</v>
      </c>
      <c r="CK8" s="16" t="s">
        <v>55</v>
      </c>
      <c r="CL8" s="230" t="s">
        <v>56</v>
      </c>
      <c r="CN8" s="16" t="s">
        <v>55</v>
      </c>
      <c r="CO8" s="230" t="s">
        <v>56</v>
      </c>
    </row>
    <row r="9" spans="1:93" ht="24.95" customHeight="1" x14ac:dyDescent="0.2">
      <c r="B9" s="365" t="s">
        <v>23</v>
      </c>
      <c r="C9" s="392" t="s">
        <v>23</v>
      </c>
      <c r="D9" s="389" t="s">
        <v>23</v>
      </c>
      <c r="E9" s="443" t="s">
        <v>23</v>
      </c>
      <c r="F9" s="443" t="s">
        <v>23</v>
      </c>
      <c r="G9" s="80">
        <v>0</v>
      </c>
      <c r="H9" s="373" t="s">
        <v>23</v>
      </c>
      <c r="I9" s="81" t="s">
        <v>23</v>
      </c>
      <c r="J9" s="369" t="s">
        <v>23</v>
      </c>
      <c r="K9" s="374">
        <v>6.1</v>
      </c>
      <c r="L9" s="393" t="s">
        <v>71</v>
      </c>
      <c r="M9" s="390" t="s">
        <v>96</v>
      </c>
      <c r="N9" s="439">
        <v>6.1</v>
      </c>
      <c r="O9" s="439" t="s">
        <v>23</v>
      </c>
      <c r="P9" s="372">
        <v>2</v>
      </c>
      <c r="Q9" s="373">
        <f t="shared" ref="Q9:Q17" si="0">P9/(N(N9)+N(O9))</f>
        <v>0.32786885245901642</v>
      </c>
      <c r="R9" s="96" t="s">
        <v>105</v>
      </c>
      <c r="S9" s="372">
        <v>2</v>
      </c>
      <c r="T9" s="84">
        <f t="shared" ref="T9:T18" si="1">G9+P9</f>
        <v>2</v>
      </c>
      <c r="U9" s="85">
        <f t="shared" ref="U9:U18" si="2">T9/(N(E9)+N(F9)+N(N9)+N(O9))</f>
        <v>0.32786885245901642</v>
      </c>
      <c r="X9" s="86">
        <f t="shared" ref="X9:AJ16" si="3">IF(N($B9)&gt;0,IF($B9&gt;=X$6,IF($B9&lt;=X$8,$G9,0),0),0)+IF(N($K9)&gt;0,IF($K9&gt;=X$6,IF($K9&lt;=X$8,$P9,0),0),0)</f>
        <v>0</v>
      </c>
      <c r="Y9" s="87">
        <f t="shared" si="3"/>
        <v>2</v>
      </c>
      <c r="Z9" s="87">
        <f t="shared" si="3"/>
        <v>0</v>
      </c>
      <c r="AA9" s="88">
        <f t="shared" si="3"/>
        <v>0</v>
      </c>
      <c r="AB9" s="88">
        <f t="shared" si="3"/>
        <v>0</v>
      </c>
      <c r="AC9" s="87">
        <f t="shared" si="3"/>
        <v>0</v>
      </c>
      <c r="AD9" s="87">
        <f t="shared" si="3"/>
        <v>0</v>
      </c>
      <c r="AE9" s="88">
        <f t="shared" si="3"/>
        <v>0</v>
      </c>
      <c r="AF9" s="88">
        <f t="shared" si="3"/>
        <v>0</v>
      </c>
      <c r="AG9" s="87">
        <f t="shared" si="3"/>
        <v>0</v>
      </c>
      <c r="AH9" s="87">
        <f t="shared" si="3"/>
        <v>0</v>
      </c>
      <c r="AI9" s="88">
        <f t="shared" si="3"/>
        <v>0</v>
      </c>
      <c r="AJ9" s="88">
        <f t="shared" si="3"/>
        <v>0</v>
      </c>
      <c r="AK9" s="89">
        <f t="shared" ref="AK9:AK17" si="4">IF(N($B9)&gt;0,IF($B9&gt;=AK$6,IF($B9&lt;=AK$1,$G9,0),0),0)+IF(N($K9)&gt;0,IF($K9&gt;=AK$6,IF($K9&lt;=AK$1,$P9,0),0),0)</f>
        <v>0</v>
      </c>
      <c r="AM9" s="90">
        <f t="shared" ref="AM9:AM17" si="5">Y9+Z9</f>
        <v>2</v>
      </c>
      <c r="AN9" s="91">
        <f t="shared" ref="AN9:AN17" si="6">AA9+AB9</f>
        <v>0</v>
      </c>
      <c r="AO9" s="92">
        <f t="shared" ref="AO9:AO17" si="7">AC9+AD9</f>
        <v>0</v>
      </c>
      <c r="AP9" s="91">
        <f t="shared" ref="AP9:AP17" si="8">AE9+AF9</f>
        <v>0</v>
      </c>
      <c r="AQ9" s="92">
        <f t="shared" ref="AQ9:AQ17" si="9">AG9+AH9</f>
        <v>0</v>
      </c>
      <c r="AR9" s="91">
        <f t="shared" ref="AR9:AR17" si="10">AI9+AJ9</f>
        <v>0</v>
      </c>
      <c r="AS9" s="93">
        <f t="shared" ref="AS9:AS17" si="11">AK9+X9</f>
        <v>0</v>
      </c>
      <c r="AV9" s="86">
        <f t="shared" ref="AV9:BH16" si="12">IF(N($B9)&gt;0,IF($B9&gt;=AV$6,IF($B9&lt;=AV$8,N($E9)+N($F9),0),0),0)+IF(N($K9)&gt;0,IF($K9&gt;=AV$6,IF($K9&lt;=AV$8,N($N9)+N($O9),0),0),0)</f>
        <v>0</v>
      </c>
      <c r="AW9" s="87">
        <f t="shared" si="12"/>
        <v>6.1</v>
      </c>
      <c r="AX9" s="87">
        <f t="shared" si="12"/>
        <v>0</v>
      </c>
      <c r="AY9" s="88">
        <f t="shared" si="12"/>
        <v>0</v>
      </c>
      <c r="AZ9" s="88">
        <f t="shared" si="12"/>
        <v>0</v>
      </c>
      <c r="BA9" s="87">
        <f t="shared" si="12"/>
        <v>0</v>
      </c>
      <c r="BB9" s="87">
        <f t="shared" si="12"/>
        <v>0</v>
      </c>
      <c r="BC9" s="88">
        <f t="shared" si="12"/>
        <v>0</v>
      </c>
      <c r="BD9" s="88">
        <f t="shared" si="12"/>
        <v>0</v>
      </c>
      <c r="BE9" s="87">
        <f t="shared" si="12"/>
        <v>0</v>
      </c>
      <c r="BF9" s="87">
        <f t="shared" si="12"/>
        <v>0</v>
      </c>
      <c r="BG9" s="88">
        <f t="shared" si="12"/>
        <v>0</v>
      </c>
      <c r="BH9" s="88">
        <f t="shared" si="12"/>
        <v>0</v>
      </c>
      <c r="BI9" s="89">
        <f t="shared" ref="BI9:BI17" si="13">IF(N($B9)&gt;0,IF($B9&gt;=BI$6,IF($B9&lt;=BI$8+24,N($E9)+N($F9),0),0),0)+IF(N($K9)&gt;0,IF($K9&gt;=BI$6,IF($K9&lt;=BI$8+24,N($N9)+N($O9),0),0),0)+IF(N($B9)&gt;0,IF($B9&lt;=BI$8,N($E9)+N($F9),0),0)+IF(N($K9)&gt;0,IF($K9&lt;=BI$8,N($N9)+N($O9),0),0)</f>
        <v>0</v>
      </c>
      <c r="BK9" s="161">
        <f t="shared" ref="BK9:BK17" si="14">AW9+AX9</f>
        <v>6.1</v>
      </c>
      <c r="BL9" s="162">
        <f t="shared" ref="BL9:BL17" si="15">AY9+AZ9</f>
        <v>0</v>
      </c>
      <c r="BM9" s="163">
        <f t="shared" ref="BM9:BM17" si="16">BA9+BB9</f>
        <v>0</v>
      </c>
      <c r="BN9" s="162">
        <f t="shared" ref="BN9:BN17" si="17">BC9+BD9</f>
        <v>0</v>
      </c>
      <c r="BO9" s="163">
        <f t="shared" ref="BO9:BO17" si="18">BE9+BF9</f>
        <v>0</v>
      </c>
      <c r="BP9" s="162">
        <f t="shared" ref="BP9:BP17" si="19">BG9+BH9</f>
        <v>0</v>
      </c>
      <c r="BQ9" s="164">
        <f t="shared" ref="BQ9:BQ17" si="20">BI9+AV9</f>
        <v>0</v>
      </c>
      <c r="BS9" s="86">
        <f>IF(T($C9)=T('Typy taboru'!$C$8),IF($J9&gt;0,IF($J9&gt;='Typy taboru'!$F$8,IF($J9&gt;'Typy taboru'!$G$8,IF($J9&gt;'Typy taboru'!$I$8,3,2),1),0)),0)</f>
        <v>0</v>
      </c>
      <c r="BT9" s="231">
        <f>IF(T($L9)=T('Typy taboru'!$C$8),IF($S9&gt;0,IF($S9&gt;='Typy taboru'!$F$8,IF($S9&gt;'Typy taboru'!$G$8,IF($S9&gt;'Typy taboru'!$I$8,3,2),1),0)),0)</f>
        <v>0</v>
      </c>
      <c r="BV9" s="237">
        <f>IF(T($C9)=T('Typy taboru'!$C$9),IF($J9&gt;0,IF($J9&gt;='Typy taboru'!$F$9,IF($J9&gt;'Typy taboru'!$G$9,IF($J9&gt;'Typy taboru'!$I$9,3,2),1),0)),0)</f>
        <v>0</v>
      </c>
      <c r="BW9" s="238">
        <f>IF(T($L9)=T('Typy taboru'!$C$9),IF($S9&gt;0,IF($S9&gt;='Typy taboru'!$F$9,IF($S9&gt;'Typy taboru'!$G$9,IF($S9&gt;'Typy taboru'!$I$9,3,2),1),0)),0)</f>
        <v>0</v>
      </c>
      <c r="BX9" s="216"/>
      <c r="BY9" s="237">
        <f>IF(T($C9)=T('Typy taboru'!$C$10),IF($J9&gt;0,IF($J9&gt;='Typy taboru'!$F$10,IF($J9&gt;'Typy taboru'!$G$10,IF($J9&gt;'Typy taboru'!$I$10,3,2),1),0)),0)</f>
        <v>0</v>
      </c>
      <c r="BZ9" s="238">
        <f>IF(T($L9)=T('Typy taboru'!$C$10),IF($S9&gt;0,IF($S9&gt;='Typy taboru'!$F$10,IF($S9&gt;'Typy taboru'!$G$10,IF($S9&gt;'Typy taboru'!$I$10,3,2),1),0)),0)</f>
        <v>0</v>
      </c>
      <c r="CB9" s="86">
        <f>IF(T($C9)=T('Typy taboru'!$C$11),IF($J9&gt;0,IF($J9&gt;='Typy taboru'!$F$11,IF($J9&gt;'Typy taboru'!$G$11,IF($J9&gt;'Typy taboru'!$I$11,3,2),1),0)),0)</f>
        <v>0</v>
      </c>
      <c r="CC9" s="231">
        <f>IF(T($L9)=T('Typy taboru'!$C$11),IF($S9&gt;0,IF($S9&gt;='Typy taboru'!$F$11,IF($S9&gt;'Typy taboru'!$G$11,IF($S9&gt;'Typy taboru'!$I$11,3,2),1),0)),0)</f>
        <v>0</v>
      </c>
      <c r="CE9" s="86">
        <f>IF(T($C9)=T('Typy taboru'!$C$12),IF($J9&gt;0,IF($J9&gt;='Typy taboru'!$F$12,IF($J9&gt;'Typy taboru'!$G$12,IF($J9&gt;'Typy taboru'!$I$12,3,2),1),0)),0)</f>
        <v>0</v>
      </c>
      <c r="CF9" s="231">
        <f>IF(T($L9)=T('Typy taboru'!$C$12),IF($S9&gt;0,IF($S9&gt;='Typy taboru'!$F$12,IF($S9&gt;'Typy taboru'!$G$12,IF($S9&gt;'Typy taboru'!$I$12,3,2),1),0)),0)</f>
        <v>0</v>
      </c>
      <c r="CH9" s="86">
        <f>IF(T($C9)=T('Typy taboru'!$C$13),IF($J9&gt;0,IF($J9&gt;='Typy taboru'!$F$13,IF($J9&gt;'Typy taboru'!$G$13,IF($J9&gt;'Typy taboru'!$I$13,3,2),1),0)),0)</f>
        <v>0</v>
      </c>
      <c r="CI9" s="231">
        <f>IF(T($L9)=T('Typy taboru'!$C$13),IF($S9&gt;0,IF($S9&gt;='Typy taboru'!$F$13,IF($S9&gt;'Typy taboru'!$G$13,IF($S9&gt;'Typy taboru'!$I$13,3,2),1),0)),0)</f>
        <v>0</v>
      </c>
      <c r="CK9" s="86">
        <f>IF(T($C9)=T('Typy taboru'!$C$14),IF($J9&gt;0,IF($J9&gt;='Typy taboru'!$F$14,IF($J9&gt;'Typy taboru'!$G$14,IF($J9&gt;'Typy taboru'!$I$14,3,2),1),0)),0)</f>
        <v>0</v>
      </c>
      <c r="CL9" s="231">
        <f>IF(T($L9)=T('Typy taboru'!$C$14),IF($S9&gt;0,IF($S9&gt;='Typy taboru'!$F$14,IF($S9&gt;'Typy taboru'!$G$14,IF($S9&gt;'Typy taboru'!$I$14,3,2),1),0)),0)</f>
        <v>0</v>
      </c>
      <c r="CN9" s="86">
        <f>IF(T($C9)=T('Typy taboru'!$C$15),IF($J9&gt;0,IF($J9&gt;='Typy taboru'!$F$15,IF($J9&gt;'Typy taboru'!$G$15,IF($J9&gt;'Typy taboru'!$I$15,3,2),1),0)),0)</f>
        <v>0</v>
      </c>
      <c r="CO9" s="231">
        <f>IF(T($L9)=T('Typy taboru'!$C$15),IF($S9&gt;0,IF($S9&gt;='Typy taboru'!$F$15,IF($S9&gt;'Typy taboru'!$G$15,IF($S9&gt;'Typy taboru'!$I$15,3,2),1),0)),0)</f>
        <v>0</v>
      </c>
    </row>
    <row r="10" spans="1:93" ht="24.95" customHeight="1" x14ac:dyDescent="0.2">
      <c r="B10" s="371">
        <v>6.2</v>
      </c>
      <c r="C10" s="393" t="s">
        <v>71</v>
      </c>
      <c r="D10" s="390" t="s">
        <v>156</v>
      </c>
      <c r="E10" s="439">
        <v>13.6</v>
      </c>
      <c r="F10" s="439" t="s">
        <v>23</v>
      </c>
      <c r="G10" s="407">
        <v>24</v>
      </c>
      <c r="H10" s="373">
        <f t="shared" ref="H10" si="21">G10/(N(E10)+N(F10))</f>
        <v>1.7647058823529411</v>
      </c>
      <c r="I10" s="96" t="s">
        <v>115</v>
      </c>
      <c r="J10" s="372">
        <v>13</v>
      </c>
      <c r="K10" s="374">
        <v>6.54</v>
      </c>
      <c r="L10" s="393" t="s">
        <v>71</v>
      </c>
      <c r="M10" s="390" t="s">
        <v>162</v>
      </c>
      <c r="N10" s="439">
        <v>13.6</v>
      </c>
      <c r="O10" s="439" t="s">
        <v>23</v>
      </c>
      <c r="P10" s="372">
        <v>12</v>
      </c>
      <c r="Q10" s="373">
        <f t="shared" si="0"/>
        <v>0.88235294117647056</v>
      </c>
      <c r="R10" s="96" t="s">
        <v>165</v>
      </c>
      <c r="S10" s="372">
        <v>9</v>
      </c>
      <c r="T10" s="98">
        <f>G10+P10</f>
        <v>36</v>
      </c>
      <c r="U10" s="99">
        <f>T10/(N(E10)+N(F10)+N(N10)+N(O10))</f>
        <v>1.3235294117647058</v>
      </c>
      <c r="X10" s="100">
        <f t="shared" ref="X10:AJ10" si="22">IF(N($B10)&gt;0,IF($B10&gt;=X$6,IF($B10&lt;=X$8,$G10,0),0),0)+IF(N($K10)&gt;0,IF($K10&gt;=X$6,IF($K10&lt;=X$8,$P10,0),0),0)</f>
        <v>0</v>
      </c>
      <c r="Y10" s="101">
        <f t="shared" si="22"/>
        <v>24</v>
      </c>
      <c r="Z10" s="101">
        <f t="shared" si="22"/>
        <v>12</v>
      </c>
      <c r="AA10" s="102">
        <f t="shared" si="22"/>
        <v>0</v>
      </c>
      <c r="AB10" s="102">
        <f t="shared" si="22"/>
        <v>0</v>
      </c>
      <c r="AC10" s="101">
        <f t="shared" si="22"/>
        <v>0</v>
      </c>
      <c r="AD10" s="101">
        <f t="shared" si="22"/>
        <v>0</v>
      </c>
      <c r="AE10" s="102">
        <f t="shared" si="22"/>
        <v>0</v>
      </c>
      <c r="AF10" s="102">
        <f t="shared" si="22"/>
        <v>0</v>
      </c>
      <c r="AG10" s="101">
        <f t="shared" si="22"/>
        <v>0</v>
      </c>
      <c r="AH10" s="101">
        <f t="shared" si="22"/>
        <v>0</v>
      </c>
      <c r="AI10" s="102">
        <f t="shared" si="22"/>
        <v>0</v>
      </c>
      <c r="AJ10" s="102">
        <f t="shared" si="22"/>
        <v>0</v>
      </c>
      <c r="AK10" s="103">
        <f>IF(N($B10)&gt;0,IF($B10&gt;=AK$6,IF($B10&lt;=AK$1,$G10,0),0),0)+IF(N($K10)&gt;0,IF($K10&gt;=AK$6,IF($K10&lt;=AK$1,$P10,0),0),0)</f>
        <v>0</v>
      </c>
      <c r="AM10" s="104">
        <f>Y10+Z10</f>
        <v>36</v>
      </c>
      <c r="AN10" s="105">
        <f>AA10+AB10</f>
        <v>0</v>
      </c>
      <c r="AO10" s="106">
        <f>AC10+AD10</f>
        <v>0</v>
      </c>
      <c r="AP10" s="105">
        <f>AE10+AF10</f>
        <v>0</v>
      </c>
      <c r="AQ10" s="106">
        <f>AG10+AH10</f>
        <v>0</v>
      </c>
      <c r="AR10" s="105">
        <f>AI10+AJ10</f>
        <v>0</v>
      </c>
      <c r="AS10" s="107">
        <f>AK10+X10</f>
        <v>0</v>
      </c>
      <c r="AV10" s="100">
        <f t="shared" ref="AV10:BH10" si="23">IF(N($B10)&gt;0,IF($B10&gt;=AV$6,IF($B10&lt;=AV$8,N($E10)+N($F10),0),0),0)+IF(N($K10)&gt;0,IF($K10&gt;=AV$6,IF($K10&lt;=AV$8,N($N10)+N($O10),0),0),0)</f>
        <v>0</v>
      </c>
      <c r="AW10" s="101">
        <f t="shared" si="23"/>
        <v>13.6</v>
      </c>
      <c r="AX10" s="101">
        <f t="shared" si="23"/>
        <v>13.6</v>
      </c>
      <c r="AY10" s="102">
        <f t="shared" si="23"/>
        <v>0</v>
      </c>
      <c r="AZ10" s="102">
        <f t="shared" si="23"/>
        <v>0</v>
      </c>
      <c r="BA10" s="101">
        <f t="shared" si="23"/>
        <v>0</v>
      </c>
      <c r="BB10" s="101">
        <f t="shared" si="23"/>
        <v>0</v>
      </c>
      <c r="BC10" s="102">
        <f t="shared" si="23"/>
        <v>0</v>
      </c>
      <c r="BD10" s="102">
        <f t="shared" si="23"/>
        <v>0</v>
      </c>
      <c r="BE10" s="101">
        <f t="shared" si="23"/>
        <v>0</v>
      </c>
      <c r="BF10" s="101">
        <f t="shared" si="23"/>
        <v>0</v>
      </c>
      <c r="BG10" s="102">
        <f t="shared" si="23"/>
        <v>0</v>
      </c>
      <c r="BH10" s="102">
        <f t="shared" si="23"/>
        <v>0</v>
      </c>
      <c r="BI10" s="103">
        <f t="shared" si="13"/>
        <v>0</v>
      </c>
      <c r="BK10" s="104">
        <f>AW10+AX10</f>
        <v>27.2</v>
      </c>
      <c r="BL10" s="105">
        <f>AY10+AZ10</f>
        <v>0</v>
      </c>
      <c r="BM10" s="106">
        <f>BA10+BB10</f>
        <v>0</v>
      </c>
      <c r="BN10" s="105">
        <f>BC10+BD10</f>
        <v>0</v>
      </c>
      <c r="BO10" s="106">
        <f>BE10+BF10</f>
        <v>0</v>
      </c>
      <c r="BP10" s="105">
        <f>BG10+BH10</f>
        <v>0</v>
      </c>
      <c r="BQ10" s="107">
        <f>BI10+AV10</f>
        <v>0</v>
      </c>
      <c r="BS10" s="100">
        <f>IF(T($C10)=T('Typy taboru'!$C$8),IF($J10&gt;0,IF($J10&gt;='Typy taboru'!$F$8,IF($J10&gt;'Typy taboru'!$G$8,IF($J10&gt;'Typy taboru'!$I$8,3,2),1),0)),0)</f>
        <v>0</v>
      </c>
      <c r="BT10" s="232">
        <f>IF(T($L10)=T('Typy taboru'!$C$8),IF($S10&gt;0,IF($S10&gt;='Typy taboru'!$F$8,IF($S10&gt;'Typy taboru'!$G$8,IF($S10&gt;'Typy taboru'!$I$8,3,2),1),0)),0)</f>
        <v>0</v>
      </c>
      <c r="BV10" s="100">
        <f>IF(T($C10)=T('Typy taboru'!$C$9),IF($J10&gt;0,IF($J10&gt;='Typy taboru'!$F$9,IF($J10&gt;'Typy taboru'!$G$9,IF($J10&gt;'Typy taboru'!$I$9,3,2),1),0)),0)</f>
        <v>0</v>
      </c>
      <c r="BW10" s="232">
        <f>IF(T($L10)=T('Typy taboru'!$C$9),IF($S10&gt;0,IF($S10&gt;='Typy taboru'!$F$9,IF($S10&gt;'Typy taboru'!$G$9,IF($S10&gt;'Typy taboru'!$I$9,3,2),1),0)),0)</f>
        <v>0</v>
      </c>
      <c r="BY10" s="100">
        <f>IF(T($C10)=T('Typy taboru'!$C$10),IF($J10&gt;0,IF($J10&gt;='Typy taboru'!$F$10,IF($J10&gt;'Typy taboru'!$G$10,IF($J10&gt;'Typy taboru'!$I$10,3,2),1),0)),0)</f>
        <v>0</v>
      </c>
      <c r="BZ10" s="232">
        <f>IF(T($L10)=T('Typy taboru'!$C$10),IF($S10&gt;0,IF($S10&gt;='Typy taboru'!$F$10,IF($S10&gt;'Typy taboru'!$G$10,IF($S10&gt;'Typy taboru'!$I$10,3,2),1),0)),0)</f>
        <v>0</v>
      </c>
      <c r="CB10" s="100">
        <f>IF(T($C10)=T('Typy taboru'!$C$11),IF($J10&gt;0,IF($J10&gt;='Typy taboru'!$F$11,IF($J10&gt;'Typy taboru'!$G$11,IF($J10&gt;'Typy taboru'!$I$11,3,2),1),0)),0)</f>
        <v>0</v>
      </c>
      <c r="CC10" s="232">
        <f>IF(T($L10)=T('Typy taboru'!$C$11),IF($S10&gt;0,IF($S10&gt;='Typy taboru'!$F$11,IF($S10&gt;'Typy taboru'!$G$11,IF($S10&gt;'Typy taboru'!$I$11,3,2),1),0)),0)</f>
        <v>0</v>
      </c>
      <c r="CE10" s="100">
        <f>IF(T($C10)=T('Typy taboru'!$C$12),IF($J10&gt;0,IF($J10&gt;='Typy taboru'!$F$12,IF($J10&gt;'Typy taboru'!$G$12,IF($J10&gt;'Typy taboru'!$I$12,3,2),1),0)),0)</f>
        <v>0</v>
      </c>
      <c r="CF10" s="232">
        <f>IF(T($L10)=T('Typy taboru'!$C$12),IF($S10&gt;0,IF($S10&gt;='Typy taboru'!$F$12,IF($S10&gt;'Typy taboru'!$G$12,IF($S10&gt;'Typy taboru'!$I$12,3,2),1),0)),0)</f>
        <v>0</v>
      </c>
      <c r="CH10" s="100">
        <f>IF(T($C10)=T('Typy taboru'!$C$13),IF($J10&gt;0,IF($J10&gt;='Typy taboru'!$F$13,IF($J10&gt;'Typy taboru'!$G$13,IF($J10&gt;'Typy taboru'!$I$13,3,2),1),0)),0)</f>
        <v>0</v>
      </c>
      <c r="CI10" s="232">
        <f>IF(T($L10)=T('Typy taboru'!$C$13),IF($S10&gt;0,IF($S10&gt;='Typy taboru'!$F$13,IF($S10&gt;'Typy taboru'!$G$13,IF($S10&gt;'Typy taboru'!$I$13,3,2),1),0)),0)</f>
        <v>0</v>
      </c>
      <c r="CK10" s="100">
        <f>IF(T($C10)=T('Typy taboru'!$C$14),IF($J10&gt;0,IF($J10&gt;='Typy taboru'!$F$14,IF($J10&gt;'Typy taboru'!$G$14,IF($J10&gt;'Typy taboru'!$I$14,3,2),1),0)),0)</f>
        <v>0</v>
      </c>
      <c r="CL10" s="232">
        <f>IF(T($L10)=T('Typy taboru'!$C$14),IF($S10&gt;0,IF($S10&gt;='Typy taboru'!$F$14,IF($S10&gt;'Typy taboru'!$G$14,IF($S10&gt;'Typy taboru'!$I$14,3,2),1),0)),0)</f>
        <v>0</v>
      </c>
      <c r="CN10" s="100">
        <f>IF(T($C10)=T('Typy taboru'!$C$15),IF($J10&gt;0,IF($J10&gt;='Typy taboru'!$F$15,IF($J10&gt;'Typy taboru'!$G$15,IF($J10&gt;'Typy taboru'!$I$15,3,2),1),0)),0)</f>
        <v>0</v>
      </c>
      <c r="CO10" s="232">
        <f>IF(T($L10)=T('Typy taboru'!$C$15),IF($S10&gt;0,IF($S10&gt;='Typy taboru'!$F$15,IF($S10&gt;'Typy taboru'!$G$15,IF($S10&gt;'Typy taboru'!$I$15,3,2),1),0)),0)</f>
        <v>0</v>
      </c>
    </row>
    <row r="11" spans="1:93" ht="24.95" customHeight="1" x14ac:dyDescent="0.2">
      <c r="B11" s="290">
        <v>7.31</v>
      </c>
      <c r="C11" s="393" t="s">
        <v>71</v>
      </c>
      <c r="D11" s="390" t="s">
        <v>157</v>
      </c>
      <c r="E11" s="439">
        <v>8.9</v>
      </c>
      <c r="F11" s="439" t="s">
        <v>23</v>
      </c>
      <c r="G11" s="95">
        <v>38</v>
      </c>
      <c r="H11" s="373">
        <f t="shared" ref="H11:H18" si="24">G11/(N(E11)+N(F11))</f>
        <v>4.2696629213483144</v>
      </c>
      <c r="I11" s="96" t="s">
        <v>160</v>
      </c>
      <c r="J11" s="372">
        <v>36</v>
      </c>
      <c r="K11" s="374">
        <v>7.51</v>
      </c>
      <c r="L11" s="393" t="s">
        <v>71</v>
      </c>
      <c r="M11" s="390" t="s">
        <v>163</v>
      </c>
      <c r="N11" s="439">
        <v>3.2</v>
      </c>
      <c r="O11" s="439" t="s">
        <v>23</v>
      </c>
      <c r="P11" s="372">
        <v>0</v>
      </c>
      <c r="Q11" s="373">
        <f t="shared" si="0"/>
        <v>0</v>
      </c>
      <c r="R11" s="96" t="s">
        <v>104</v>
      </c>
      <c r="S11" s="372">
        <v>10</v>
      </c>
      <c r="T11" s="98">
        <f t="shared" si="1"/>
        <v>38</v>
      </c>
      <c r="U11" s="99">
        <f t="shared" si="2"/>
        <v>3.1404958677685948</v>
      </c>
      <c r="X11" s="100">
        <f t="shared" si="3"/>
        <v>0</v>
      </c>
      <c r="Y11" s="101">
        <f t="shared" si="3"/>
        <v>0</v>
      </c>
      <c r="Z11" s="101">
        <f t="shared" si="3"/>
        <v>38</v>
      </c>
      <c r="AA11" s="102">
        <f t="shared" si="3"/>
        <v>0</v>
      </c>
      <c r="AB11" s="102">
        <f t="shared" si="3"/>
        <v>0</v>
      </c>
      <c r="AC11" s="101">
        <f t="shared" si="3"/>
        <v>0</v>
      </c>
      <c r="AD11" s="101">
        <f t="shared" si="3"/>
        <v>0</v>
      </c>
      <c r="AE11" s="102">
        <f t="shared" si="3"/>
        <v>0</v>
      </c>
      <c r="AF11" s="102">
        <f t="shared" si="3"/>
        <v>0</v>
      </c>
      <c r="AG11" s="101">
        <f t="shared" si="3"/>
        <v>0</v>
      </c>
      <c r="AH11" s="101">
        <f t="shared" si="3"/>
        <v>0</v>
      </c>
      <c r="AI11" s="102">
        <f t="shared" si="3"/>
        <v>0</v>
      </c>
      <c r="AJ11" s="102">
        <f t="shared" si="3"/>
        <v>0</v>
      </c>
      <c r="AK11" s="103">
        <f t="shared" si="4"/>
        <v>0</v>
      </c>
      <c r="AM11" s="104">
        <f t="shared" si="5"/>
        <v>38</v>
      </c>
      <c r="AN11" s="105">
        <f t="shared" si="6"/>
        <v>0</v>
      </c>
      <c r="AO11" s="106">
        <f t="shared" si="7"/>
        <v>0</v>
      </c>
      <c r="AP11" s="105">
        <f t="shared" si="8"/>
        <v>0</v>
      </c>
      <c r="AQ11" s="106">
        <f t="shared" si="9"/>
        <v>0</v>
      </c>
      <c r="AR11" s="105">
        <f t="shared" si="10"/>
        <v>0</v>
      </c>
      <c r="AS11" s="107">
        <f t="shared" si="11"/>
        <v>0</v>
      </c>
      <c r="AV11" s="100">
        <f t="shared" si="12"/>
        <v>0</v>
      </c>
      <c r="AW11" s="101">
        <f t="shared" si="12"/>
        <v>0</v>
      </c>
      <c r="AX11" s="101">
        <f t="shared" si="12"/>
        <v>12.100000000000001</v>
      </c>
      <c r="AY11" s="102">
        <f t="shared" si="12"/>
        <v>0</v>
      </c>
      <c r="AZ11" s="102">
        <f t="shared" si="12"/>
        <v>0</v>
      </c>
      <c r="BA11" s="101">
        <f t="shared" si="12"/>
        <v>0</v>
      </c>
      <c r="BB11" s="101">
        <f t="shared" si="12"/>
        <v>0</v>
      </c>
      <c r="BC11" s="102">
        <f t="shared" si="12"/>
        <v>0</v>
      </c>
      <c r="BD11" s="102">
        <f t="shared" si="12"/>
        <v>0</v>
      </c>
      <c r="BE11" s="101">
        <f t="shared" si="12"/>
        <v>0</v>
      </c>
      <c r="BF11" s="101">
        <f t="shared" si="12"/>
        <v>0</v>
      </c>
      <c r="BG11" s="102">
        <f t="shared" si="12"/>
        <v>0</v>
      </c>
      <c r="BH11" s="102">
        <f t="shared" si="12"/>
        <v>0</v>
      </c>
      <c r="BI11" s="103">
        <f t="shared" si="13"/>
        <v>0</v>
      </c>
      <c r="BK11" s="104">
        <f t="shared" si="14"/>
        <v>12.100000000000001</v>
      </c>
      <c r="BL11" s="105">
        <f t="shared" si="15"/>
        <v>0</v>
      </c>
      <c r="BM11" s="106">
        <f t="shared" si="16"/>
        <v>0</v>
      </c>
      <c r="BN11" s="105">
        <f t="shared" si="17"/>
        <v>0</v>
      </c>
      <c r="BO11" s="106">
        <f t="shared" si="18"/>
        <v>0</v>
      </c>
      <c r="BP11" s="105">
        <f t="shared" si="19"/>
        <v>0</v>
      </c>
      <c r="BQ11" s="107">
        <f t="shared" si="20"/>
        <v>0</v>
      </c>
      <c r="BS11" s="100">
        <f>IF(T($C11)=T('Typy taboru'!$C$8),IF($J11&gt;0,IF($J11&gt;='Typy taboru'!$F$8,IF($J11&gt;'Typy taboru'!$G$8,IF($J11&gt;'Typy taboru'!$I$8,3,2),1),0)),0)</f>
        <v>0</v>
      </c>
      <c r="BT11" s="232">
        <f>IF(T($L11)=T('Typy taboru'!$C$8),IF($S11&gt;0,IF($S11&gt;='Typy taboru'!$F$8,IF($S11&gt;'Typy taboru'!$G$8,IF($S11&gt;'Typy taboru'!$I$8,3,2),1),0)),0)</f>
        <v>0</v>
      </c>
      <c r="BV11" s="100">
        <f>IF(T($C11)=T('Typy taboru'!$C$9),IF($J11&gt;0,IF($J11&gt;='Typy taboru'!$F$9,IF($J11&gt;'Typy taboru'!$G$9,IF($J11&gt;'Typy taboru'!$I$9,3,2),1),0)),0)</f>
        <v>0</v>
      </c>
      <c r="BW11" s="232">
        <f>IF(T($L11)=T('Typy taboru'!$C$9),IF($S11&gt;0,IF($S11&gt;='Typy taboru'!$F$9,IF($S11&gt;'Typy taboru'!$G$9,IF($S11&gt;'Typy taboru'!$I$9,3,2),1),0)),0)</f>
        <v>0</v>
      </c>
      <c r="BY11" s="100">
        <f>IF(T($C11)=T('Typy taboru'!$C$10),IF($J11&gt;0,IF($J11&gt;='Typy taboru'!$F$10,IF($J11&gt;'Typy taboru'!$G$10,IF($J11&gt;'Typy taboru'!$I$10,3,2),1),0)),0)</f>
        <v>0</v>
      </c>
      <c r="BZ11" s="232">
        <f>IF(T($L11)=T('Typy taboru'!$C$10),IF($S11&gt;0,IF($S11&gt;='Typy taboru'!$F$10,IF($S11&gt;'Typy taboru'!$G$10,IF($S11&gt;'Typy taboru'!$I$10,3,2),1),0)),0)</f>
        <v>0</v>
      </c>
      <c r="CB11" s="100">
        <f>IF(T($C11)=T('Typy taboru'!$C$11),IF($J11&gt;0,IF($J11&gt;='Typy taboru'!$F$11,IF($J11&gt;'Typy taboru'!$G$11,IF($J11&gt;'Typy taboru'!$I$11,3,2),1),0)),0)</f>
        <v>0</v>
      </c>
      <c r="CC11" s="232">
        <f>IF(T($L11)=T('Typy taboru'!$C$11),IF($S11&gt;0,IF($S11&gt;='Typy taboru'!$F$11,IF($S11&gt;'Typy taboru'!$G$11,IF($S11&gt;'Typy taboru'!$I$11,3,2),1),0)),0)</f>
        <v>0</v>
      </c>
      <c r="CE11" s="100">
        <f>IF(T($C11)=T('Typy taboru'!$C$12),IF($J11&gt;0,IF($J11&gt;='Typy taboru'!$F$12,IF($J11&gt;'Typy taboru'!$G$12,IF($J11&gt;'Typy taboru'!$I$12,3,2),1),0)),0)</f>
        <v>0</v>
      </c>
      <c r="CF11" s="232">
        <f>IF(T($L11)=T('Typy taboru'!$C$12),IF($S11&gt;0,IF($S11&gt;='Typy taboru'!$F$12,IF($S11&gt;'Typy taboru'!$G$12,IF($S11&gt;'Typy taboru'!$I$12,3,2),1),0)),0)</f>
        <v>0</v>
      </c>
      <c r="CH11" s="100">
        <f>IF(T($C11)=T('Typy taboru'!$C$13),IF($J11&gt;0,IF($J11&gt;='Typy taboru'!$F$13,IF($J11&gt;'Typy taboru'!$G$13,IF($J11&gt;'Typy taboru'!$I$13,3,2),1),0)),0)</f>
        <v>0</v>
      </c>
      <c r="CI11" s="232">
        <f>IF(T($L11)=T('Typy taboru'!$C$13),IF($S11&gt;0,IF($S11&gt;='Typy taboru'!$F$13,IF($S11&gt;'Typy taboru'!$G$13,IF($S11&gt;'Typy taboru'!$I$13,3,2),1),0)),0)</f>
        <v>0</v>
      </c>
      <c r="CK11" s="100">
        <f>IF(T($C11)=T('Typy taboru'!$C$14),IF($J11&gt;0,IF($J11&gt;='Typy taboru'!$F$14,IF($J11&gt;'Typy taboru'!$G$14,IF($J11&gt;'Typy taboru'!$I$14,3,2),1),0)),0)</f>
        <v>0</v>
      </c>
      <c r="CL11" s="232">
        <f>IF(T($L11)=T('Typy taboru'!$C$14),IF($S11&gt;0,IF($S11&gt;='Typy taboru'!$F$14,IF($S11&gt;'Typy taboru'!$G$14,IF($S11&gt;'Typy taboru'!$I$14,3,2),1),0)),0)</f>
        <v>0</v>
      </c>
      <c r="CN11" s="100">
        <f>IF(T($C11)=T('Typy taboru'!$C$15),IF($J11&gt;0,IF($J11&gt;='Typy taboru'!$F$15,IF($J11&gt;'Typy taboru'!$G$15,IF($J11&gt;'Typy taboru'!$I$15,3,2),1),0)),0)</f>
        <v>0</v>
      </c>
      <c r="CO11" s="232">
        <f>IF(T($L11)=T('Typy taboru'!$C$15),IF($S11&gt;0,IF($S11&gt;='Typy taboru'!$F$15,IF($S11&gt;'Typy taboru'!$G$15,IF($S11&gt;'Typy taboru'!$I$15,3,2),1),0)),0)</f>
        <v>0</v>
      </c>
    </row>
    <row r="12" spans="1:93" ht="24.95" customHeight="1" x14ac:dyDescent="0.2">
      <c r="B12" s="290">
        <v>8.1199999999999992</v>
      </c>
      <c r="C12" s="393" t="s">
        <v>71</v>
      </c>
      <c r="D12" s="390" t="s">
        <v>110</v>
      </c>
      <c r="E12" s="439">
        <v>4.2</v>
      </c>
      <c r="F12" s="439" t="s">
        <v>23</v>
      </c>
      <c r="G12" s="95">
        <v>13</v>
      </c>
      <c r="H12" s="373">
        <f t="shared" si="24"/>
        <v>3.0952380952380949</v>
      </c>
      <c r="I12" s="96" t="s">
        <v>116</v>
      </c>
      <c r="J12" s="372">
        <v>12</v>
      </c>
      <c r="K12" s="374">
        <v>8.2899999999999991</v>
      </c>
      <c r="L12" s="393" t="s">
        <v>71</v>
      </c>
      <c r="M12" s="390" t="s">
        <v>97</v>
      </c>
      <c r="N12" s="439">
        <v>10.3</v>
      </c>
      <c r="O12" s="439" t="s">
        <v>23</v>
      </c>
      <c r="P12" s="372">
        <v>21</v>
      </c>
      <c r="Q12" s="373">
        <f t="shared" si="0"/>
        <v>2.0388349514563107</v>
      </c>
      <c r="R12" s="96" t="s">
        <v>101</v>
      </c>
      <c r="S12" s="372">
        <v>14</v>
      </c>
      <c r="T12" s="98">
        <f>G12+P12</f>
        <v>34</v>
      </c>
      <c r="U12" s="99">
        <f>T12/(N(E12)+N(F12)+N(N12)+N(O12))</f>
        <v>2.3448275862068964</v>
      </c>
      <c r="X12" s="100">
        <f t="shared" si="3"/>
        <v>0</v>
      </c>
      <c r="Y12" s="101">
        <f t="shared" si="3"/>
        <v>0</v>
      </c>
      <c r="Z12" s="101">
        <f t="shared" si="3"/>
        <v>0</v>
      </c>
      <c r="AA12" s="102">
        <f t="shared" si="3"/>
        <v>34</v>
      </c>
      <c r="AB12" s="102">
        <f t="shared" si="3"/>
        <v>0</v>
      </c>
      <c r="AC12" s="101">
        <f t="shared" si="3"/>
        <v>0</v>
      </c>
      <c r="AD12" s="101">
        <f t="shared" si="3"/>
        <v>0</v>
      </c>
      <c r="AE12" s="102">
        <f t="shared" si="3"/>
        <v>0</v>
      </c>
      <c r="AF12" s="102">
        <f t="shared" si="3"/>
        <v>0</v>
      </c>
      <c r="AG12" s="101">
        <f t="shared" si="3"/>
        <v>0</v>
      </c>
      <c r="AH12" s="101">
        <f t="shared" si="3"/>
        <v>0</v>
      </c>
      <c r="AI12" s="102">
        <f t="shared" si="3"/>
        <v>0</v>
      </c>
      <c r="AJ12" s="102">
        <f t="shared" si="3"/>
        <v>0</v>
      </c>
      <c r="AK12" s="103">
        <f t="shared" si="4"/>
        <v>0</v>
      </c>
      <c r="AM12" s="104">
        <f>Y12+Z12</f>
        <v>0</v>
      </c>
      <c r="AN12" s="105">
        <f>AA12+AB12</f>
        <v>34</v>
      </c>
      <c r="AO12" s="106">
        <f>AC12+AD12</f>
        <v>0</v>
      </c>
      <c r="AP12" s="105">
        <f>AE12+AF12</f>
        <v>0</v>
      </c>
      <c r="AQ12" s="106">
        <f>AG12+AH12</f>
        <v>0</v>
      </c>
      <c r="AR12" s="105">
        <f>AI12+AJ12</f>
        <v>0</v>
      </c>
      <c r="AS12" s="107">
        <f>AK12+X12</f>
        <v>0</v>
      </c>
      <c r="AV12" s="100">
        <f t="shared" si="12"/>
        <v>0</v>
      </c>
      <c r="AW12" s="101">
        <f t="shared" si="12"/>
        <v>0</v>
      </c>
      <c r="AX12" s="101">
        <f t="shared" si="12"/>
        <v>0</v>
      </c>
      <c r="AY12" s="102">
        <f t="shared" si="12"/>
        <v>14.5</v>
      </c>
      <c r="AZ12" s="102">
        <f t="shared" si="12"/>
        <v>0</v>
      </c>
      <c r="BA12" s="101">
        <f t="shared" si="12"/>
        <v>0</v>
      </c>
      <c r="BB12" s="101">
        <f t="shared" si="12"/>
        <v>0</v>
      </c>
      <c r="BC12" s="102">
        <f t="shared" si="12"/>
        <v>0</v>
      </c>
      <c r="BD12" s="102">
        <f t="shared" si="12"/>
        <v>0</v>
      </c>
      <c r="BE12" s="101">
        <f t="shared" si="12"/>
        <v>0</v>
      </c>
      <c r="BF12" s="101">
        <f t="shared" si="12"/>
        <v>0</v>
      </c>
      <c r="BG12" s="102">
        <f t="shared" si="12"/>
        <v>0</v>
      </c>
      <c r="BH12" s="102">
        <f t="shared" si="12"/>
        <v>0</v>
      </c>
      <c r="BI12" s="103">
        <f t="shared" si="13"/>
        <v>0</v>
      </c>
      <c r="BK12" s="104">
        <f>AW12+AX12</f>
        <v>0</v>
      </c>
      <c r="BL12" s="105">
        <f>AY12+AZ12</f>
        <v>14.5</v>
      </c>
      <c r="BM12" s="106">
        <f>BA12+BB12</f>
        <v>0</v>
      </c>
      <c r="BN12" s="105">
        <f>BC12+BD12</f>
        <v>0</v>
      </c>
      <c r="BO12" s="106">
        <f>BE12+BF12</f>
        <v>0</v>
      </c>
      <c r="BP12" s="105">
        <f>BG12+BH12</f>
        <v>0</v>
      </c>
      <c r="BQ12" s="107">
        <f>BI12+AV12</f>
        <v>0</v>
      </c>
      <c r="BS12" s="100">
        <f>IF(T($C12)=T('Typy taboru'!$C$8),IF($J12&gt;0,IF($J12&gt;='Typy taboru'!$F$8,IF($J12&gt;'Typy taboru'!$G$8,IF($J12&gt;'Typy taboru'!$I$8,3,2),1),0)),0)</f>
        <v>0</v>
      </c>
      <c r="BT12" s="232">
        <f>IF(T($L12)=T('Typy taboru'!$C$8),IF($S12&gt;0,IF($S12&gt;='Typy taboru'!$F$8,IF($S12&gt;'Typy taboru'!$G$8,IF($S12&gt;'Typy taboru'!$I$8,3,2),1),0)),0)</f>
        <v>0</v>
      </c>
      <c r="BV12" s="100">
        <f>IF(T($C12)=T('Typy taboru'!$C$9),IF($J12&gt;0,IF($J12&gt;='Typy taboru'!$F$9,IF($J12&gt;'Typy taboru'!$G$9,IF($J12&gt;'Typy taboru'!$I$9,3,2),1),0)),0)</f>
        <v>0</v>
      </c>
      <c r="BW12" s="232">
        <f>IF(T($L12)=T('Typy taboru'!$C$9),IF($S12&gt;0,IF($S12&gt;='Typy taboru'!$F$9,IF($S12&gt;'Typy taboru'!$G$9,IF($S12&gt;'Typy taboru'!$I$9,3,2),1),0)),0)</f>
        <v>0</v>
      </c>
      <c r="BY12" s="100">
        <f>IF(T($C12)=T('Typy taboru'!$C$10),IF($J12&gt;0,IF($J12&gt;='Typy taboru'!$F$10,IF($J12&gt;'Typy taboru'!$G$10,IF($J12&gt;'Typy taboru'!$I$10,3,2),1),0)),0)</f>
        <v>0</v>
      </c>
      <c r="BZ12" s="232">
        <f>IF(T($L12)=T('Typy taboru'!$C$10),IF($S12&gt;0,IF($S12&gt;='Typy taboru'!$F$10,IF($S12&gt;'Typy taboru'!$G$10,IF($S12&gt;'Typy taboru'!$I$10,3,2),1),0)),0)</f>
        <v>0</v>
      </c>
      <c r="CB12" s="100">
        <f>IF(T($C12)=T('Typy taboru'!$C$11),IF($J12&gt;0,IF($J12&gt;='Typy taboru'!$F$11,IF($J12&gt;'Typy taboru'!$G$11,IF($J12&gt;'Typy taboru'!$I$11,3,2),1),0)),0)</f>
        <v>0</v>
      </c>
      <c r="CC12" s="232">
        <f>IF(T($L12)=T('Typy taboru'!$C$11),IF($S12&gt;0,IF($S12&gt;='Typy taboru'!$F$11,IF($S12&gt;'Typy taboru'!$G$11,IF($S12&gt;'Typy taboru'!$I$11,3,2),1),0)),0)</f>
        <v>0</v>
      </c>
      <c r="CE12" s="100">
        <f>IF(T($C12)=T('Typy taboru'!$C$12),IF($J12&gt;0,IF($J12&gt;='Typy taboru'!$F$12,IF($J12&gt;'Typy taboru'!$G$12,IF($J12&gt;'Typy taboru'!$I$12,3,2),1),0)),0)</f>
        <v>0</v>
      </c>
      <c r="CF12" s="232">
        <f>IF(T($L12)=T('Typy taboru'!$C$12),IF($S12&gt;0,IF($S12&gt;='Typy taboru'!$F$12,IF($S12&gt;'Typy taboru'!$G$12,IF($S12&gt;'Typy taboru'!$I$12,3,2),1),0)),0)</f>
        <v>0</v>
      </c>
      <c r="CH12" s="100">
        <f>IF(T($C12)=T('Typy taboru'!$C$13),IF($J12&gt;0,IF($J12&gt;='Typy taboru'!$F$13,IF($J12&gt;'Typy taboru'!$G$13,IF($J12&gt;'Typy taboru'!$I$13,3,2),1),0)),0)</f>
        <v>0</v>
      </c>
      <c r="CI12" s="232">
        <f>IF(T($L12)=T('Typy taboru'!$C$13),IF($S12&gt;0,IF($S12&gt;='Typy taboru'!$F$13,IF($S12&gt;'Typy taboru'!$G$13,IF($S12&gt;'Typy taboru'!$I$13,3,2),1),0)),0)</f>
        <v>0</v>
      </c>
      <c r="CK12" s="100">
        <f>IF(T($C12)=T('Typy taboru'!$C$14),IF($J12&gt;0,IF($J12&gt;='Typy taboru'!$F$14,IF($J12&gt;'Typy taboru'!$G$14,IF($J12&gt;'Typy taboru'!$I$14,3,2),1),0)),0)</f>
        <v>0</v>
      </c>
      <c r="CL12" s="232">
        <f>IF(T($L12)=T('Typy taboru'!$C$14),IF($S12&gt;0,IF($S12&gt;='Typy taboru'!$F$14,IF($S12&gt;'Typy taboru'!$G$14,IF($S12&gt;'Typy taboru'!$I$14,3,2),1),0)),0)</f>
        <v>0</v>
      </c>
      <c r="CN12" s="100">
        <f>IF(T($C12)=T('Typy taboru'!$C$15),IF($J12&gt;0,IF($J12&gt;='Typy taboru'!$F$15,IF($J12&gt;'Typy taboru'!$G$15,IF($J12&gt;'Typy taboru'!$I$15,3,2),1),0)),0)</f>
        <v>0</v>
      </c>
      <c r="CO12" s="232">
        <f>IF(T($L12)=T('Typy taboru'!$C$15),IF($S12&gt;0,IF($S12&gt;='Typy taboru'!$F$15,IF($S12&gt;'Typy taboru'!$G$15,IF($S12&gt;'Typy taboru'!$I$15,3,2),1),0)),0)</f>
        <v>0</v>
      </c>
    </row>
    <row r="13" spans="1:93" ht="24.95" customHeight="1" x14ac:dyDescent="0.2">
      <c r="B13" s="94">
        <v>8.5500000000000007</v>
      </c>
      <c r="C13" s="393" t="s">
        <v>71</v>
      </c>
      <c r="D13" s="390" t="s">
        <v>158</v>
      </c>
      <c r="E13" s="439">
        <v>6.1</v>
      </c>
      <c r="F13" s="439" t="s">
        <v>23</v>
      </c>
      <c r="G13" s="95">
        <v>14</v>
      </c>
      <c r="H13" s="373">
        <f t="shared" si="24"/>
        <v>2.2950819672131151</v>
      </c>
      <c r="I13" s="96" t="s">
        <v>160</v>
      </c>
      <c r="J13" s="95">
        <v>14</v>
      </c>
      <c r="K13" s="374" t="s">
        <v>23</v>
      </c>
      <c r="L13" s="393" t="s">
        <v>23</v>
      </c>
      <c r="M13" s="390" t="s">
        <v>23</v>
      </c>
      <c r="N13" s="439" t="s">
        <v>23</v>
      </c>
      <c r="O13" s="439" t="s">
        <v>23</v>
      </c>
      <c r="P13" s="372">
        <v>0</v>
      </c>
      <c r="Q13" s="373" t="s">
        <v>23</v>
      </c>
      <c r="R13" s="96" t="s">
        <v>23</v>
      </c>
      <c r="S13" s="372" t="s">
        <v>23</v>
      </c>
      <c r="T13" s="98">
        <f t="shared" si="1"/>
        <v>14</v>
      </c>
      <c r="U13" s="99">
        <f t="shared" si="2"/>
        <v>2.2950819672131151</v>
      </c>
      <c r="X13" s="100">
        <f t="shared" si="3"/>
        <v>0</v>
      </c>
      <c r="Y13" s="101">
        <f t="shared" si="3"/>
        <v>0</v>
      </c>
      <c r="Z13" s="101">
        <f t="shared" si="3"/>
        <v>0</v>
      </c>
      <c r="AA13" s="102">
        <f t="shared" si="3"/>
        <v>14</v>
      </c>
      <c r="AB13" s="102">
        <f t="shared" si="3"/>
        <v>0</v>
      </c>
      <c r="AC13" s="101">
        <f t="shared" si="3"/>
        <v>0</v>
      </c>
      <c r="AD13" s="101">
        <f t="shared" si="3"/>
        <v>0</v>
      </c>
      <c r="AE13" s="102">
        <f t="shared" si="3"/>
        <v>0</v>
      </c>
      <c r="AF13" s="102">
        <f t="shared" si="3"/>
        <v>0</v>
      </c>
      <c r="AG13" s="101">
        <f t="shared" si="3"/>
        <v>0</v>
      </c>
      <c r="AH13" s="101">
        <f t="shared" si="3"/>
        <v>0</v>
      </c>
      <c r="AI13" s="102">
        <f t="shared" si="3"/>
        <v>0</v>
      </c>
      <c r="AJ13" s="102">
        <f t="shared" si="3"/>
        <v>0</v>
      </c>
      <c r="AK13" s="103">
        <f t="shared" si="4"/>
        <v>0</v>
      </c>
      <c r="AM13" s="104">
        <f t="shared" si="5"/>
        <v>0</v>
      </c>
      <c r="AN13" s="105">
        <f t="shared" si="6"/>
        <v>14</v>
      </c>
      <c r="AO13" s="106">
        <f t="shared" si="7"/>
        <v>0</v>
      </c>
      <c r="AP13" s="105">
        <f t="shared" si="8"/>
        <v>0</v>
      </c>
      <c r="AQ13" s="106">
        <f t="shared" si="9"/>
        <v>0</v>
      </c>
      <c r="AR13" s="105">
        <f t="shared" si="10"/>
        <v>0</v>
      </c>
      <c r="AS13" s="107">
        <f t="shared" si="11"/>
        <v>0</v>
      </c>
      <c r="AV13" s="100">
        <f t="shared" si="12"/>
        <v>0</v>
      </c>
      <c r="AW13" s="101">
        <f t="shared" si="12"/>
        <v>0</v>
      </c>
      <c r="AX13" s="101">
        <f t="shared" si="12"/>
        <v>0</v>
      </c>
      <c r="AY13" s="102">
        <f t="shared" si="12"/>
        <v>6.1</v>
      </c>
      <c r="AZ13" s="102">
        <f t="shared" si="12"/>
        <v>0</v>
      </c>
      <c r="BA13" s="101">
        <f t="shared" si="12"/>
        <v>0</v>
      </c>
      <c r="BB13" s="101">
        <f t="shared" si="12"/>
        <v>0</v>
      </c>
      <c r="BC13" s="102">
        <f t="shared" si="12"/>
        <v>0</v>
      </c>
      <c r="BD13" s="102">
        <f t="shared" si="12"/>
        <v>0</v>
      </c>
      <c r="BE13" s="101">
        <f t="shared" si="12"/>
        <v>0</v>
      </c>
      <c r="BF13" s="101">
        <f t="shared" si="12"/>
        <v>0</v>
      </c>
      <c r="BG13" s="102">
        <f t="shared" si="12"/>
        <v>0</v>
      </c>
      <c r="BH13" s="102">
        <f t="shared" si="12"/>
        <v>0</v>
      </c>
      <c r="BI13" s="103">
        <f t="shared" si="13"/>
        <v>0</v>
      </c>
      <c r="BK13" s="104">
        <f t="shared" si="14"/>
        <v>0</v>
      </c>
      <c r="BL13" s="105">
        <f t="shared" si="15"/>
        <v>6.1</v>
      </c>
      <c r="BM13" s="106">
        <f t="shared" si="16"/>
        <v>0</v>
      </c>
      <c r="BN13" s="105">
        <f t="shared" si="17"/>
        <v>0</v>
      </c>
      <c r="BO13" s="106">
        <f t="shared" si="18"/>
        <v>0</v>
      </c>
      <c r="BP13" s="105">
        <f t="shared" si="19"/>
        <v>0</v>
      </c>
      <c r="BQ13" s="107">
        <f t="shared" si="20"/>
        <v>0</v>
      </c>
      <c r="BS13" s="100">
        <f>IF(T($C13)=T('Typy taboru'!$C$8),IF($J13&gt;0,IF($J13&gt;='Typy taboru'!$F$8,IF($J13&gt;'Typy taboru'!$G$8,IF($J13&gt;'Typy taboru'!$I$8,3,2),1),0)),0)</f>
        <v>0</v>
      </c>
      <c r="BT13" s="232">
        <f>IF(T($L13)=T('Typy taboru'!$C$8),IF($S13&gt;0,IF($S13&gt;='Typy taboru'!$F$8,IF($S13&gt;'Typy taboru'!$G$8,IF($S13&gt;'Typy taboru'!$I$8,3,2),1),0)),0)</f>
        <v>0</v>
      </c>
      <c r="BV13" s="100">
        <f>IF(T($C13)=T('Typy taboru'!$C$9),IF($J13&gt;0,IF($J13&gt;='Typy taboru'!$F$9,IF($J13&gt;'Typy taboru'!$G$9,IF($J13&gt;'Typy taboru'!$I$9,3,2),1),0)),0)</f>
        <v>0</v>
      </c>
      <c r="BW13" s="232">
        <f>IF(T($L13)=T('Typy taboru'!$C$9),IF($S13&gt;0,IF($S13&gt;='Typy taboru'!$F$9,IF($S13&gt;'Typy taboru'!$G$9,IF($S13&gt;'Typy taboru'!$I$9,3,2),1),0)),0)</f>
        <v>0</v>
      </c>
      <c r="BY13" s="100">
        <f>IF(T($C13)=T('Typy taboru'!$C$10),IF($J13&gt;0,IF($J13&gt;='Typy taboru'!$F$10,IF($J13&gt;'Typy taboru'!$G$10,IF($J13&gt;'Typy taboru'!$I$10,3,2),1),0)),0)</f>
        <v>0</v>
      </c>
      <c r="BZ13" s="232">
        <f>IF(T($L13)=T('Typy taboru'!$C$10),IF($S13&gt;0,IF($S13&gt;='Typy taboru'!$F$10,IF($S13&gt;'Typy taboru'!$G$10,IF($S13&gt;'Typy taboru'!$I$10,3,2),1),0)),0)</f>
        <v>0</v>
      </c>
      <c r="CB13" s="100">
        <f>IF(T($C13)=T('Typy taboru'!$C$11),IF($J13&gt;0,IF($J13&gt;='Typy taboru'!$F$11,IF($J13&gt;'Typy taboru'!$G$11,IF($J13&gt;'Typy taboru'!$I$11,3,2),1),0)),0)</f>
        <v>0</v>
      </c>
      <c r="CC13" s="232">
        <f>IF(T($L13)=T('Typy taboru'!$C$11),IF($S13&gt;0,IF($S13&gt;='Typy taboru'!$F$11,IF($S13&gt;'Typy taboru'!$G$11,IF($S13&gt;'Typy taboru'!$I$11,3,2),1),0)),0)</f>
        <v>0</v>
      </c>
      <c r="CE13" s="100">
        <f>IF(T($C13)=T('Typy taboru'!$C$12),IF($J13&gt;0,IF($J13&gt;='Typy taboru'!$F$12,IF($J13&gt;'Typy taboru'!$G$12,IF($J13&gt;'Typy taboru'!$I$12,3,2),1),0)),0)</f>
        <v>0</v>
      </c>
      <c r="CF13" s="232">
        <f>IF(T($L13)=T('Typy taboru'!$C$12),IF($S13&gt;0,IF($S13&gt;='Typy taboru'!$F$12,IF($S13&gt;'Typy taboru'!$G$12,IF($S13&gt;'Typy taboru'!$I$12,3,2),1),0)),0)</f>
        <v>0</v>
      </c>
      <c r="CH13" s="100">
        <f>IF(T($C13)=T('Typy taboru'!$C$13),IF($J13&gt;0,IF($J13&gt;='Typy taboru'!$F$13,IF($J13&gt;'Typy taboru'!$G$13,IF($J13&gt;'Typy taboru'!$I$13,3,2),1),0)),0)</f>
        <v>0</v>
      </c>
      <c r="CI13" s="232">
        <f>IF(T($L13)=T('Typy taboru'!$C$13),IF($S13&gt;0,IF($S13&gt;='Typy taboru'!$F$13,IF($S13&gt;'Typy taboru'!$G$13,IF($S13&gt;'Typy taboru'!$I$13,3,2),1),0)),0)</f>
        <v>0</v>
      </c>
      <c r="CK13" s="100">
        <f>IF(T($C13)=T('Typy taboru'!$C$14),IF($J13&gt;0,IF($J13&gt;='Typy taboru'!$F$14,IF($J13&gt;'Typy taboru'!$G$14,IF($J13&gt;'Typy taboru'!$I$14,3,2),1),0)),0)</f>
        <v>0</v>
      </c>
      <c r="CL13" s="232">
        <f>IF(T($L13)=T('Typy taboru'!$C$14),IF($S13&gt;0,IF($S13&gt;='Typy taboru'!$F$14,IF($S13&gt;'Typy taboru'!$G$14,IF($S13&gt;'Typy taboru'!$I$14,3,2),1),0)),0)</f>
        <v>0</v>
      </c>
      <c r="CN13" s="100">
        <f>IF(T($C13)=T('Typy taboru'!$C$15),IF($J13&gt;0,IF($J13&gt;='Typy taboru'!$F$15,IF($J13&gt;'Typy taboru'!$G$15,IF($J13&gt;'Typy taboru'!$I$15,3,2),1),0)),0)</f>
        <v>0</v>
      </c>
      <c r="CO13" s="232">
        <f>IF(T($L13)=T('Typy taboru'!$C$15),IF($S13&gt;0,IF($S13&gt;='Typy taboru'!$F$15,IF($S13&gt;'Typy taboru'!$G$15,IF($S13&gt;'Typy taboru'!$I$15,3,2),1),0)),0)</f>
        <v>0</v>
      </c>
    </row>
    <row r="14" spans="1:93" s="366" customFormat="1" ht="24.95" customHeight="1" x14ac:dyDescent="0.2">
      <c r="B14" s="371">
        <v>12.27</v>
      </c>
      <c r="C14" s="393" t="s">
        <v>71</v>
      </c>
      <c r="D14" s="390" t="s">
        <v>111</v>
      </c>
      <c r="E14" s="439">
        <v>6.5</v>
      </c>
      <c r="F14" s="439" t="s">
        <v>23</v>
      </c>
      <c r="G14" s="372">
        <v>16</v>
      </c>
      <c r="H14" s="373">
        <f t="shared" ref="H14:H15" si="25">G14/(N(E14)+N(F14))</f>
        <v>2.4615384615384617</v>
      </c>
      <c r="I14" s="96" t="s">
        <v>108</v>
      </c>
      <c r="J14" s="372">
        <v>11</v>
      </c>
      <c r="K14" s="374">
        <v>13.1</v>
      </c>
      <c r="L14" s="393" t="s">
        <v>71</v>
      </c>
      <c r="M14" s="390" t="s">
        <v>93</v>
      </c>
      <c r="N14" s="439">
        <v>6.5</v>
      </c>
      <c r="O14" s="439" t="s">
        <v>23</v>
      </c>
      <c r="P14" s="372">
        <v>23</v>
      </c>
      <c r="Q14" s="373">
        <f t="shared" ref="Q14:Q15" si="26">P14/(N(N14)+N(O14))</f>
        <v>3.5384615384615383</v>
      </c>
      <c r="R14" s="96" t="s">
        <v>102</v>
      </c>
      <c r="S14" s="372">
        <v>17</v>
      </c>
      <c r="T14" s="375">
        <f t="shared" ref="T14:T15" si="27">G14+P14</f>
        <v>39</v>
      </c>
      <c r="U14" s="376">
        <f t="shared" ref="U14:U15" si="28">T14/(N(E14)+N(F14)+N(N14)+N(O14))</f>
        <v>3</v>
      </c>
      <c r="X14" s="377">
        <f t="shared" si="3"/>
        <v>0</v>
      </c>
      <c r="Y14" s="378">
        <f t="shared" si="3"/>
        <v>0</v>
      </c>
      <c r="Z14" s="378">
        <f t="shared" si="3"/>
        <v>0</v>
      </c>
      <c r="AA14" s="379">
        <f t="shared" si="3"/>
        <v>0</v>
      </c>
      <c r="AB14" s="379">
        <f t="shared" si="3"/>
        <v>0</v>
      </c>
      <c r="AC14" s="378">
        <f t="shared" si="3"/>
        <v>16</v>
      </c>
      <c r="AD14" s="378">
        <f t="shared" si="3"/>
        <v>23</v>
      </c>
      <c r="AE14" s="379">
        <f t="shared" si="3"/>
        <v>0</v>
      </c>
      <c r="AF14" s="379">
        <f t="shared" si="3"/>
        <v>0</v>
      </c>
      <c r="AG14" s="378">
        <f t="shared" si="3"/>
        <v>0</v>
      </c>
      <c r="AH14" s="378">
        <f t="shared" si="3"/>
        <v>0</v>
      </c>
      <c r="AI14" s="379">
        <f t="shared" si="3"/>
        <v>0</v>
      </c>
      <c r="AJ14" s="379">
        <f t="shared" si="3"/>
        <v>0</v>
      </c>
      <c r="AK14" s="380">
        <f t="shared" si="4"/>
        <v>0</v>
      </c>
      <c r="AM14" s="381">
        <f t="shared" ref="AM14:AM15" si="29">Y14+Z14</f>
        <v>0</v>
      </c>
      <c r="AN14" s="382">
        <f t="shared" ref="AN14:AN15" si="30">AA14+AB14</f>
        <v>0</v>
      </c>
      <c r="AO14" s="383">
        <f t="shared" ref="AO14:AO15" si="31">AC14+AD14</f>
        <v>39</v>
      </c>
      <c r="AP14" s="382">
        <f t="shared" ref="AP14:AP15" si="32">AE14+AF14</f>
        <v>0</v>
      </c>
      <c r="AQ14" s="383">
        <f t="shared" ref="AQ14:AQ15" si="33">AG14+AH14</f>
        <v>0</v>
      </c>
      <c r="AR14" s="382">
        <f t="shared" ref="AR14:AR15" si="34">AI14+AJ14</f>
        <v>0</v>
      </c>
      <c r="AS14" s="384">
        <f t="shared" ref="AS14:AS15" si="35">AK14+X14</f>
        <v>0</v>
      </c>
      <c r="AV14" s="377">
        <f t="shared" si="12"/>
        <v>0</v>
      </c>
      <c r="AW14" s="378">
        <f t="shared" si="12"/>
        <v>0</v>
      </c>
      <c r="AX14" s="378">
        <f t="shared" si="12"/>
        <v>0</v>
      </c>
      <c r="AY14" s="379">
        <f t="shared" si="12"/>
        <v>0</v>
      </c>
      <c r="AZ14" s="379">
        <f t="shared" si="12"/>
        <v>0</v>
      </c>
      <c r="BA14" s="378">
        <f t="shared" si="12"/>
        <v>6.5</v>
      </c>
      <c r="BB14" s="378">
        <f t="shared" si="12"/>
        <v>6.5</v>
      </c>
      <c r="BC14" s="379">
        <f t="shared" si="12"/>
        <v>0</v>
      </c>
      <c r="BD14" s="379">
        <f t="shared" si="12"/>
        <v>0</v>
      </c>
      <c r="BE14" s="378">
        <f t="shared" si="12"/>
        <v>0</v>
      </c>
      <c r="BF14" s="378">
        <f t="shared" si="12"/>
        <v>0</v>
      </c>
      <c r="BG14" s="379">
        <f t="shared" si="12"/>
        <v>0</v>
      </c>
      <c r="BH14" s="379">
        <f t="shared" si="12"/>
        <v>0</v>
      </c>
      <c r="BI14" s="380">
        <f t="shared" si="13"/>
        <v>0</v>
      </c>
      <c r="BK14" s="381">
        <f t="shared" ref="BK14:BK15" si="36">AW14+AX14</f>
        <v>0</v>
      </c>
      <c r="BL14" s="382">
        <f t="shared" ref="BL14:BL15" si="37">AY14+AZ14</f>
        <v>0</v>
      </c>
      <c r="BM14" s="383">
        <f t="shared" ref="BM14:BM15" si="38">BA14+BB14</f>
        <v>13</v>
      </c>
      <c r="BN14" s="382">
        <f t="shared" ref="BN14:BN15" si="39">BC14+BD14</f>
        <v>0</v>
      </c>
      <c r="BO14" s="383">
        <f t="shared" ref="BO14:BO15" si="40">BE14+BF14</f>
        <v>0</v>
      </c>
      <c r="BP14" s="382">
        <f t="shared" ref="BP14:BP15" si="41">BG14+BH14</f>
        <v>0</v>
      </c>
      <c r="BQ14" s="384">
        <f t="shared" ref="BQ14:BQ15" si="42">BI14+AV14</f>
        <v>0</v>
      </c>
      <c r="BS14" s="377">
        <f>IF(T($C14)=T('Typy taboru'!$C$8),IF($J14&gt;0,IF($J14&gt;='Typy taboru'!$F$8,IF($J14&gt;'Typy taboru'!$G$8,IF($J14&gt;'Typy taboru'!$I$8,3,2),1),0)),0)</f>
        <v>0</v>
      </c>
      <c r="BT14" s="388">
        <f>IF(T($L14)=T('Typy taboru'!$C$8),IF($S14&gt;0,IF($S14&gt;='Typy taboru'!$F$8,IF($S14&gt;'Typy taboru'!$G$8,IF($S14&gt;'Typy taboru'!$I$8,3,2),1),0)),0)</f>
        <v>0</v>
      </c>
      <c r="BV14" s="377">
        <f>IF(T($C14)=T('Typy taboru'!$C$9),IF($J14&gt;0,IF($J14&gt;='Typy taboru'!$F$9,IF($J14&gt;'Typy taboru'!$G$9,IF($J14&gt;'Typy taboru'!$I$9,3,2),1),0)),0)</f>
        <v>0</v>
      </c>
      <c r="BW14" s="388">
        <f>IF(T($L14)=T('Typy taboru'!$C$9),IF($S14&gt;0,IF($S14&gt;='Typy taboru'!$F$9,IF($S14&gt;'Typy taboru'!$G$9,IF($S14&gt;'Typy taboru'!$I$9,3,2),1),0)),0)</f>
        <v>0</v>
      </c>
      <c r="BY14" s="377">
        <f>IF(T($C14)=T('Typy taboru'!$C$10),IF($J14&gt;0,IF($J14&gt;='Typy taboru'!$F$10,IF($J14&gt;'Typy taboru'!$G$10,IF($J14&gt;'Typy taboru'!$I$10,3,2),1),0)),0)</f>
        <v>0</v>
      </c>
      <c r="BZ14" s="388">
        <f>IF(T($L14)=T('Typy taboru'!$C$10),IF($S14&gt;0,IF($S14&gt;='Typy taboru'!$F$10,IF($S14&gt;'Typy taboru'!$G$10,IF($S14&gt;'Typy taboru'!$I$10,3,2),1),0)),0)</f>
        <v>0</v>
      </c>
      <c r="CB14" s="377">
        <f>IF(T($C14)=T('Typy taboru'!$C$11),IF($J14&gt;0,IF($J14&gt;='Typy taboru'!$F$11,IF($J14&gt;'Typy taboru'!$G$11,IF($J14&gt;'Typy taboru'!$I$11,3,2),1),0)),0)</f>
        <v>0</v>
      </c>
      <c r="CC14" s="388">
        <f>IF(T($L14)=T('Typy taboru'!$C$11),IF($S14&gt;0,IF($S14&gt;='Typy taboru'!$F$11,IF($S14&gt;'Typy taboru'!$G$11,IF($S14&gt;'Typy taboru'!$I$11,3,2),1),0)),0)</f>
        <v>0</v>
      </c>
      <c r="CE14" s="377">
        <f>IF(T($C14)=T('Typy taboru'!$C$12),IF($J14&gt;0,IF($J14&gt;='Typy taboru'!$F$12,IF($J14&gt;'Typy taboru'!$G$12,IF($J14&gt;'Typy taboru'!$I$12,3,2),1),0)),0)</f>
        <v>0</v>
      </c>
      <c r="CF14" s="388">
        <f>IF(T($L14)=T('Typy taboru'!$C$12),IF($S14&gt;0,IF($S14&gt;='Typy taboru'!$F$12,IF($S14&gt;'Typy taboru'!$G$12,IF($S14&gt;'Typy taboru'!$I$12,3,2),1),0)),0)</f>
        <v>0</v>
      </c>
      <c r="CH14" s="377">
        <f>IF(T($C14)=T('Typy taboru'!$C$13),IF($J14&gt;0,IF($J14&gt;='Typy taboru'!$F$13,IF($J14&gt;'Typy taboru'!$G$13,IF($J14&gt;'Typy taboru'!$I$13,3,2),1),0)),0)</f>
        <v>0</v>
      </c>
      <c r="CI14" s="388">
        <f>IF(T($L14)=T('Typy taboru'!$C$13),IF($S14&gt;0,IF($S14&gt;='Typy taboru'!$F$13,IF($S14&gt;'Typy taboru'!$G$13,IF($S14&gt;'Typy taboru'!$I$13,3,2),1),0)),0)</f>
        <v>0</v>
      </c>
      <c r="CK14" s="377">
        <f>IF(T($C14)=T('Typy taboru'!$C$14),IF($J14&gt;0,IF($J14&gt;='Typy taboru'!$F$14,IF($J14&gt;'Typy taboru'!$G$14,IF($J14&gt;'Typy taboru'!$I$14,3,2),1),0)),0)</f>
        <v>0</v>
      </c>
      <c r="CL14" s="388">
        <f>IF(T($L14)=T('Typy taboru'!$C$14),IF($S14&gt;0,IF($S14&gt;='Typy taboru'!$F$14,IF($S14&gt;'Typy taboru'!$G$14,IF($S14&gt;'Typy taboru'!$I$14,3,2),1),0)),0)</f>
        <v>0</v>
      </c>
      <c r="CN14" s="377">
        <f>IF(T($C14)=T('Typy taboru'!$C$15),IF($J14&gt;0,IF($J14&gt;='Typy taboru'!$F$15,IF($J14&gt;'Typy taboru'!$G$15,IF($J14&gt;'Typy taboru'!$I$15,3,2),1),0)),0)</f>
        <v>0</v>
      </c>
      <c r="CO14" s="388">
        <f>IF(T($L14)=T('Typy taboru'!$C$15),IF($S14&gt;0,IF($S14&gt;='Typy taboru'!$F$15,IF($S14&gt;'Typy taboru'!$G$15,IF($S14&gt;'Typy taboru'!$I$15,3,2),1),0)),0)</f>
        <v>0</v>
      </c>
    </row>
    <row r="15" spans="1:93" s="366" customFormat="1" ht="24.95" customHeight="1" x14ac:dyDescent="0.2">
      <c r="B15" s="371">
        <v>13.38</v>
      </c>
      <c r="C15" s="393" t="s">
        <v>71</v>
      </c>
      <c r="D15" s="390" t="s">
        <v>111</v>
      </c>
      <c r="E15" s="439">
        <v>6.5</v>
      </c>
      <c r="F15" s="439" t="s">
        <v>23</v>
      </c>
      <c r="G15" s="372">
        <v>11</v>
      </c>
      <c r="H15" s="373">
        <f t="shared" si="25"/>
        <v>1.6923076923076923</v>
      </c>
      <c r="I15" s="96" t="s">
        <v>108</v>
      </c>
      <c r="J15" s="372">
        <v>8</v>
      </c>
      <c r="K15" s="374">
        <v>14.1</v>
      </c>
      <c r="L15" s="393" t="s">
        <v>71</v>
      </c>
      <c r="M15" s="390" t="s">
        <v>130</v>
      </c>
      <c r="N15" s="439">
        <v>12.6</v>
      </c>
      <c r="O15" s="439" t="s">
        <v>23</v>
      </c>
      <c r="P15" s="372">
        <v>82</v>
      </c>
      <c r="Q15" s="373">
        <f t="shared" si="26"/>
        <v>6.5079365079365079</v>
      </c>
      <c r="R15" s="96" t="s">
        <v>102</v>
      </c>
      <c r="S15" s="372">
        <v>44</v>
      </c>
      <c r="T15" s="375">
        <f t="shared" si="27"/>
        <v>93</v>
      </c>
      <c r="U15" s="376">
        <f t="shared" si="28"/>
        <v>4.8691099476439783</v>
      </c>
      <c r="X15" s="377">
        <f t="shared" si="3"/>
        <v>0</v>
      </c>
      <c r="Y15" s="378">
        <f t="shared" si="3"/>
        <v>0</v>
      </c>
      <c r="Z15" s="378">
        <f t="shared" si="3"/>
        <v>0</v>
      </c>
      <c r="AA15" s="379">
        <f t="shared" si="3"/>
        <v>0</v>
      </c>
      <c r="AB15" s="379">
        <f t="shared" si="3"/>
        <v>0</v>
      </c>
      <c r="AC15" s="378">
        <f t="shared" si="3"/>
        <v>0</v>
      </c>
      <c r="AD15" s="378">
        <f t="shared" si="3"/>
        <v>11</v>
      </c>
      <c r="AE15" s="379">
        <f t="shared" si="3"/>
        <v>82</v>
      </c>
      <c r="AF15" s="379">
        <f t="shared" si="3"/>
        <v>0</v>
      </c>
      <c r="AG15" s="378">
        <f t="shared" si="3"/>
        <v>0</v>
      </c>
      <c r="AH15" s="378">
        <f t="shared" si="3"/>
        <v>0</v>
      </c>
      <c r="AI15" s="379">
        <f t="shared" si="3"/>
        <v>0</v>
      </c>
      <c r="AJ15" s="379">
        <f t="shared" si="3"/>
        <v>0</v>
      </c>
      <c r="AK15" s="380">
        <f t="shared" si="4"/>
        <v>0</v>
      </c>
      <c r="AM15" s="381">
        <f t="shared" si="29"/>
        <v>0</v>
      </c>
      <c r="AN15" s="382">
        <f t="shared" si="30"/>
        <v>0</v>
      </c>
      <c r="AO15" s="383">
        <f t="shared" si="31"/>
        <v>11</v>
      </c>
      <c r="AP15" s="382">
        <f t="shared" si="32"/>
        <v>82</v>
      </c>
      <c r="AQ15" s="383">
        <f t="shared" si="33"/>
        <v>0</v>
      </c>
      <c r="AR15" s="382">
        <f t="shared" si="34"/>
        <v>0</v>
      </c>
      <c r="AS15" s="384">
        <f t="shared" si="35"/>
        <v>0</v>
      </c>
      <c r="AV15" s="377">
        <f t="shared" si="12"/>
        <v>0</v>
      </c>
      <c r="AW15" s="378">
        <f t="shared" si="12"/>
        <v>0</v>
      </c>
      <c r="AX15" s="378">
        <f t="shared" si="12"/>
        <v>0</v>
      </c>
      <c r="AY15" s="379">
        <f t="shared" si="12"/>
        <v>0</v>
      </c>
      <c r="AZ15" s="379">
        <f t="shared" si="12"/>
        <v>0</v>
      </c>
      <c r="BA15" s="378">
        <f t="shared" si="12"/>
        <v>0</v>
      </c>
      <c r="BB15" s="378">
        <f t="shared" si="12"/>
        <v>6.5</v>
      </c>
      <c r="BC15" s="379">
        <f t="shared" si="12"/>
        <v>12.6</v>
      </c>
      <c r="BD15" s="379">
        <f t="shared" si="12"/>
        <v>0</v>
      </c>
      <c r="BE15" s="378">
        <f t="shared" si="12"/>
        <v>0</v>
      </c>
      <c r="BF15" s="378">
        <f t="shared" si="12"/>
        <v>0</v>
      </c>
      <c r="BG15" s="379">
        <f t="shared" si="12"/>
        <v>0</v>
      </c>
      <c r="BH15" s="379">
        <f t="shared" si="12"/>
        <v>0</v>
      </c>
      <c r="BI15" s="380">
        <f t="shared" si="13"/>
        <v>0</v>
      </c>
      <c r="BK15" s="381">
        <f t="shared" si="36"/>
        <v>0</v>
      </c>
      <c r="BL15" s="382">
        <f t="shared" si="37"/>
        <v>0</v>
      </c>
      <c r="BM15" s="383">
        <f t="shared" si="38"/>
        <v>6.5</v>
      </c>
      <c r="BN15" s="382">
        <f t="shared" si="39"/>
        <v>12.6</v>
      </c>
      <c r="BO15" s="383">
        <f t="shared" si="40"/>
        <v>0</v>
      </c>
      <c r="BP15" s="382">
        <f t="shared" si="41"/>
        <v>0</v>
      </c>
      <c r="BQ15" s="384">
        <f t="shared" si="42"/>
        <v>0</v>
      </c>
      <c r="BS15" s="377">
        <f>IF(T($C15)=T('Typy taboru'!$C$8),IF($J15&gt;0,IF($J15&gt;='Typy taboru'!$F$8,IF($J15&gt;'Typy taboru'!$G$8,IF($J15&gt;'Typy taboru'!$I$8,3,2),1),0)),0)</f>
        <v>0</v>
      </c>
      <c r="BT15" s="388">
        <f>IF(T($L15)=T('Typy taboru'!$C$8),IF($S15&gt;0,IF($S15&gt;='Typy taboru'!$F$8,IF($S15&gt;'Typy taboru'!$G$8,IF($S15&gt;'Typy taboru'!$I$8,3,2),1),0)),0)</f>
        <v>0</v>
      </c>
      <c r="BV15" s="377">
        <f>IF(T($C15)=T('Typy taboru'!$C$9),IF($J15&gt;0,IF($J15&gt;='Typy taboru'!$F$9,IF($J15&gt;'Typy taboru'!$G$9,IF($J15&gt;'Typy taboru'!$I$9,3,2),1),0)),0)</f>
        <v>0</v>
      </c>
      <c r="BW15" s="388">
        <f>IF(T($L15)=T('Typy taboru'!$C$9),IF($S15&gt;0,IF($S15&gt;='Typy taboru'!$F$9,IF($S15&gt;'Typy taboru'!$G$9,IF($S15&gt;'Typy taboru'!$I$9,3,2),1),0)),0)</f>
        <v>0</v>
      </c>
      <c r="BY15" s="377">
        <f>IF(T($C15)=T('Typy taboru'!$C$10),IF($J15&gt;0,IF($J15&gt;='Typy taboru'!$F$10,IF($J15&gt;'Typy taboru'!$G$10,IF($J15&gt;'Typy taboru'!$I$10,3,2),1),0)),0)</f>
        <v>0</v>
      </c>
      <c r="BZ15" s="388">
        <f>IF(T($L15)=T('Typy taboru'!$C$10),IF($S15&gt;0,IF($S15&gt;='Typy taboru'!$F$10,IF($S15&gt;'Typy taboru'!$G$10,IF($S15&gt;'Typy taboru'!$I$10,3,2),1),0)),0)</f>
        <v>0</v>
      </c>
      <c r="CB15" s="377">
        <f>IF(T($C15)=T('Typy taboru'!$C$11),IF($J15&gt;0,IF($J15&gt;='Typy taboru'!$F$11,IF($J15&gt;'Typy taboru'!$G$11,IF($J15&gt;'Typy taboru'!$I$11,3,2),1),0)),0)</f>
        <v>0</v>
      </c>
      <c r="CC15" s="388">
        <f>IF(T($L15)=T('Typy taboru'!$C$11),IF($S15&gt;0,IF($S15&gt;='Typy taboru'!$F$11,IF($S15&gt;'Typy taboru'!$G$11,IF($S15&gt;'Typy taboru'!$I$11,3,2),1),0)),0)</f>
        <v>0</v>
      </c>
      <c r="CE15" s="377">
        <f>IF(T($C15)=T('Typy taboru'!$C$12),IF($J15&gt;0,IF($J15&gt;='Typy taboru'!$F$12,IF($J15&gt;'Typy taboru'!$G$12,IF($J15&gt;'Typy taboru'!$I$12,3,2),1),0)),0)</f>
        <v>0</v>
      </c>
      <c r="CF15" s="388">
        <f>IF(T($L15)=T('Typy taboru'!$C$12),IF($S15&gt;0,IF($S15&gt;='Typy taboru'!$F$12,IF($S15&gt;'Typy taboru'!$G$12,IF($S15&gt;'Typy taboru'!$I$12,3,2),1),0)),0)</f>
        <v>0</v>
      </c>
      <c r="CH15" s="377">
        <f>IF(T($C15)=T('Typy taboru'!$C$13),IF($J15&gt;0,IF($J15&gt;='Typy taboru'!$F$13,IF($J15&gt;'Typy taboru'!$G$13,IF($J15&gt;'Typy taboru'!$I$13,3,2),1),0)),0)</f>
        <v>0</v>
      </c>
      <c r="CI15" s="388">
        <f>IF(T($L15)=T('Typy taboru'!$C$13),IF($S15&gt;0,IF($S15&gt;='Typy taboru'!$F$13,IF($S15&gt;'Typy taboru'!$G$13,IF($S15&gt;'Typy taboru'!$I$13,3,2),1),0)),0)</f>
        <v>0</v>
      </c>
      <c r="CK15" s="377">
        <f>IF(T($C15)=T('Typy taboru'!$C$14),IF($J15&gt;0,IF($J15&gt;='Typy taboru'!$F$14,IF($J15&gt;'Typy taboru'!$G$14,IF($J15&gt;'Typy taboru'!$I$14,3,2),1),0)),0)</f>
        <v>0</v>
      </c>
      <c r="CL15" s="388">
        <f>IF(T($L15)=T('Typy taboru'!$C$14),IF($S15&gt;0,IF($S15&gt;='Typy taboru'!$F$14,IF($S15&gt;'Typy taboru'!$G$14,IF($S15&gt;'Typy taboru'!$I$14,3,2),1),0)),0)</f>
        <v>0</v>
      </c>
      <c r="CN15" s="377">
        <f>IF(T($C15)=T('Typy taboru'!$C$15),IF($J15&gt;0,IF($J15&gt;='Typy taboru'!$F$15,IF($J15&gt;'Typy taboru'!$G$15,IF($J15&gt;'Typy taboru'!$I$15,3,2),1),0)),0)</f>
        <v>0</v>
      </c>
      <c r="CO15" s="388">
        <f>IF(T($L15)=T('Typy taboru'!$C$15),IF($S15&gt;0,IF($S15&gt;='Typy taboru'!$F$15,IF($S15&gt;'Typy taboru'!$G$15,IF($S15&gt;'Typy taboru'!$I$15,3,2),1),0)),0)</f>
        <v>0</v>
      </c>
    </row>
    <row r="16" spans="1:93" ht="24.95" customHeight="1" x14ac:dyDescent="0.2">
      <c r="B16" s="290">
        <v>14.39</v>
      </c>
      <c r="C16" s="393" t="s">
        <v>71</v>
      </c>
      <c r="D16" s="390" t="s">
        <v>112</v>
      </c>
      <c r="E16" s="439">
        <v>12.6</v>
      </c>
      <c r="F16" s="439" t="s">
        <v>23</v>
      </c>
      <c r="G16" s="95">
        <v>19</v>
      </c>
      <c r="H16" s="373">
        <f t="shared" si="24"/>
        <v>1.5079365079365079</v>
      </c>
      <c r="I16" s="96" t="s">
        <v>161</v>
      </c>
      <c r="J16" s="95">
        <v>10</v>
      </c>
      <c r="K16" s="374">
        <v>15.1</v>
      </c>
      <c r="L16" s="393" t="s">
        <v>71</v>
      </c>
      <c r="M16" s="390" t="s">
        <v>130</v>
      </c>
      <c r="N16" s="439">
        <v>12.6</v>
      </c>
      <c r="O16" s="439" t="s">
        <v>23</v>
      </c>
      <c r="P16" s="372">
        <v>56</v>
      </c>
      <c r="Q16" s="373">
        <f t="shared" si="0"/>
        <v>4.4444444444444446</v>
      </c>
      <c r="R16" s="96" t="s">
        <v>102</v>
      </c>
      <c r="S16" s="372">
        <v>30</v>
      </c>
      <c r="T16" s="98">
        <f>G16+P16</f>
        <v>75</v>
      </c>
      <c r="U16" s="99">
        <f>T16/(N(E16)+N(F16)+N(N16)+N(O16))</f>
        <v>2.9761904761904763</v>
      </c>
      <c r="X16" s="100">
        <f t="shared" si="3"/>
        <v>0</v>
      </c>
      <c r="Y16" s="101">
        <f t="shared" si="3"/>
        <v>0</v>
      </c>
      <c r="Z16" s="101">
        <f t="shared" si="3"/>
        <v>0</v>
      </c>
      <c r="AA16" s="102">
        <f t="shared" si="3"/>
        <v>0</v>
      </c>
      <c r="AB16" s="102">
        <f t="shared" si="3"/>
        <v>0</v>
      </c>
      <c r="AC16" s="101">
        <f t="shared" si="3"/>
        <v>0</v>
      </c>
      <c r="AD16" s="101">
        <f t="shared" si="3"/>
        <v>0</v>
      </c>
      <c r="AE16" s="102">
        <f t="shared" si="3"/>
        <v>75</v>
      </c>
      <c r="AF16" s="102">
        <f t="shared" si="3"/>
        <v>0</v>
      </c>
      <c r="AG16" s="101">
        <f t="shared" si="3"/>
        <v>0</v>
      </c>
      <c r="AH16" s="101">
        <f t="shared" si="3"/>
        <v>0</v>
      </c>
      <c r="AI16" s="102">
        <f t="shared" si="3"/>
        <v>0</v>
      </c>
      <c r="AJ16" s="102">
        <f t="shared" si="3"/>
        <v>0</v>
      </c>
      <c r="AK16" s="103">
        <f t="shared" si="4"/>
        <v>0</v>
      </c>
      <c r="AM16" s="104">
        <f>Y16+Z16</f>
        <v>0</v>
      </c>
      <c r="AN16" s="105">
        <f>AA16+AB16</f>
        <v>0</v>
      </c>
      <c r="AO16" s="106">
        <f>AC16+AD16</f>
        <v>0</v>
      </c>
      <c r="AP16" s="105">
        <f>AE16+AF16</f>
        <v>75</v>
      </c>
      <c r="AQ16" s="106">
        <f>AG16+AH16</f>
        <v>0</v>
      </c>
      <c r="AR16" s="105">
        <f>AI16+AJ16</f>
        <v>0</v>
      </c>
      <c r="AS16" s="107">
        <f>AK16+X16</f>
        <v>0</v>
      </c>
      <c r="AV16" s="100">
        <f t="shared" si="12"/>
        <v>0</v>
      </c>
      <c r="AW16" s="101">
        <f t="shared" si="12"/>
        <v>0</v>
      </c>
      <c r="AX16" s="101">
        <f t="shared" si="12"/>
        <v>0</v>
      </c>
      <c r="AY16" s="102">
        <f t="shared" si="12"/>
        <v>0</v>
      </c>
      <c r="AZ16" s="102">
        <f t="shared" si="12"/>
        <v>0</v>
      </c>
      <c r="BA16" s="101">
        <f t="shared" si="12"/>
        <v>0</v>
      </c>
      <c r="BB16" s="101">
        <f t="shared" si="12"/>
        <v>0</v>
      </c>
      <c r="BC16" s="102">
        <f t="shared" si="12"/>
        <v>25.2</v>
      </c>
      <c r="BD16" s="102">
        <f t="shared" si="12"/>
        <v>0</v>
      </c>
      <c r="BE16" s="101">
        <f t="shared" si="12"/>
        <v>0</v>
      </c>
      <c r="BF16" s="101">
        <f t="shared" si="12"/>
        <v>0</v>
      </c>
      <c r="BG16" s="102">
        <f t="shared" si="12"/>
        <v>0</v>
      </c>
      <c r="BH16" s="102">
        <f t="shared" si="12"/>
        <v>0</v>
      </c>
      <c r="BI16" s="103">
        <f t="shared" si="13"/>
        <v>0</v>
      </c>
      <c r="BK16" s="104">
        <f>AW16+AX16</f>
        <v>0</v>
      </c>
      <c r="BL16" s="105">
        <f>AY16+AZ16</f>
        <v>0</v>
      </c>
      <c r="BM16" s="106">
        <f>BA16+BB16</f>
        <v>0</v>
      </c>
      <c r="BN16" s="105">
        <f>BC16+BD16</f>
        <v>25.2</v>
      </c>
      <c r="BO16" s="106">
        <f>BE16+BF16</f>
        <v>0</v>
      </c>
      <c r="BP16" s="105">
        <f>BG16+BH16</f>
        <v>0</v>
      </c>
      <c r="BQ16" s="107">
        <f>BI16+AV16</f>
        <v>0</v>
      </c>
      <c r="BS16" s="100">
        <f>IF(T($C16)=T('Typy taboru'!$C$8),IF($J16&gt;0,IF($J16&gt;='Typy taboru'!$F$8,IF($J16&gt;'Typy taboru'!$G$8,IF($J16&gt;'Typy taboru'!$I$8,3,2),1),0)),0)</f>
        <v>0</v>
      </c>
      <c r="BT16" s="232">
        <f>IF(T($L16)=T('Typy taboru'!$C$8),IF($S16&gt;0,IF($S16&gt;='Typy taboru'!$F$8,IF($S16&gt;'Typy taboru'!$G$8,IF($S16&gt;'Typy taboru'!$I$8,3,2),1),0)),0)</f>
        <v>0</v>
      </c>
      <c r="BV16" s="100">
        <f>IF(T($C16)=T('Typy taboru'!$C$9),IF($J16&gt;0,IF($J16&gt;='Typy taboru'!$F$9,IF($J16&gt;'Typy taboru'!$G$9,IF($J16&gt;'Typy taboru'!$I$9,3,2),1),0)),0)</f>
        <v>0</v>
      </c>
      <c r="BW16" s="232">
        <f>IF(T($L16)=T('Typy taboru'!$C$9),IF($S16&gt;0,IF($S16&gt;='Typy taboru'!$F$9,IF($S16&gt;'Typy taboru'!$G$9,IF($S16&gt;'Typy taboru'!$I$9,3,2),1),0)),0)</f>
        <v>0</v>
      </c>
      <c r="BY16" s="100">
        <f>IF(T($C16)=T('Typy taboru'!$C$10),IF($J16&gt;0,IF($J16&gt;='Typy taboru'!$F$10,IF($J16&gt;'Typy taboru'!$G$10,IF($J16&gt;'Typy taboru'!$I$10,3,2),1),0)),0)</f>
        <v>0</v>
      </c>
      <c r="BZ16" s="232">
        <f>IF(T($L16)=T('Typy taboru'!$C$10),IF($S16&gt;0,IF($S16&gt;='Typy taboru'!$F$10,IF($S16&gt;'Typy taboru'!$G$10,IF($S16&gt;'Typy taboru'!$I$10,3,2),1),0)),0)</f>
        <v>0</v>
      </c>
      <c r="CB16" s="100">
        <f>IF(T($C16)=T('Typy taboru'!$C$11),IF($J16&gt;0,IF($J16&gt;='Typy taboru'!$F$11,IF($J16&gt;'Typy taboru'!$G$11,IF($J16&gt;'Typy taboru'!$I$11,3,2),1),0)),0)</f>
        <v>0</v>
      </c>
      <c r="CC16" s="232">
        <f>IF(T($L16)=T('Typy taboru'!$C$11),IF($S16&gt;0,IF($S16&gt;='Typy taboru'!$F$11,IF($S16&gt;'Typy taboru'!$G$11,IF($S16&gt;'Typy taboru'!$I$11,3,2),1),0)),0)</f>
        <v>0</v>
      </c>
      <c r="CE16" s="100">
        <f>IF(T($C16)=T('Typy taboru'!$C$12),IF($J16&gt;0,IF($J16&gt;='Typy taboru'!$F$12,IF($J16&gt;'Typy taboru'!$G$12,IF($J16&gt;'Typy taboru'!$I$12,3,2),1),0)),0)</f>
        <v>0</v>
      </c>
      <c r="CF16" s="232">
        <f>IF(T($L16)=T('Typy taboru'!$C$12),IF($S16&gt;0,IF($S16&gt;='Typy taboru'!$F$12,IF($S16&gt;'Typy taboru'!$G$12,IF($S16&gt;'Typy taboru'!$I$12,3,2),1),0)),0)</f>
        <v>0</v>
      </c>
      <c r="CH16" s="100">
        <f>IF(T($C16)=T('Typy taboru'!$C$13),IF($J16&gt;0,IF($J16&gt;='Typy taboru'!$F$13,IF($J16&gt;'Typy taboru'!$G$13,IF($J16&gt;'Typy taboru'!$I$13,3,2),1),0)),0)</f>
        <v>0</v>
      </c>
      <c r="CI16" s="232">
        <f>IF(T($L16)=T('Typy taboru'!$C$13),IF($S16&gt;0,IF($S16&gt;='Typy taboru'!$F$13,IF($S16&gt;'Typy taboru'!$G$13,IF($S16&gt;'Typy taboru'!$I$13,3,2),1),0)),0)</f>
        <v>0</v>
      </c>
      <c r="CK16" s="100">
        <f>IF(T($C16)=T('Typy taboru'!$C$14),IF($J16&gt;0,IF($J16&gt;='Typy taboru'!$F$14,IF($J16&gt;'Typy taboru'!$G$14,IF($J16&gt;'Typy taboru'!$I$14,3,2),1),0)),0)</f>
        <v>0</v>
      </c>
      <c r="CL16" s="232">
        <f>IF(T($L16)=T('Typy taboru'!$C$14),IF($S16&gt;0,IF($S16&gt;='Typy taboru'!$F$14,IF($S16&gt;'Typy taboru'!$G$14,IF($S16&gt;'Typy taboru'!$I$14,3,2),1),0)),0)</f>
        <v>0</v>
      </c>
      <c r="CN16" s="100">
        <f>IF(T($C16)=T('Typy taboru'!$C$15),IF($J16&gt;0,IF($J16&gt;='Typy taboru'!$F$15,IF($J16&gt;'Typy taboru'!$G$15,IF($J16&gt;'Typy taboru'!$I$15,3,2),1),0)),0)</f>
        <v>0</v>
      </c>
      <c r="CO16" s="232">
        <f>IF(T($L16)=T('Typy taboru'!$C$15),IF($S16&gt;0,IF($S16&gt;='Typy taboru'!$F$15,IF($S16&gt;'Typy taboru'!$G$15,IF($S16&gt;'Typy taboru'!$I$15,3,2),1),0)),0)</f>
        <v>0</v>
      </c>
    </row>
    <row r="17" spans="2:93" ht="24.95" customHeight="1" thickBot="1" x14ac:dyDescent="0.25">
      <c r="B17" s="290">
        <v>15.38</v>
      </c>
      <c r="C17" s="393" t="s">
        <v>71</v>
      </c>
      <c r="D17" s="390" t="s">
        <v>159</v>
      </c>
      <c r="E17" s="439">
        <v>12.6</v>
      </c>
      <c r="F17" s="439" t="s">
        <v>23</v>
      </c>
      <c r="G17" s="372">
        <v>7</v>
      </c>
      <c r="H17" s="373">
        <f t="shared" ref="H17" si="43">G17/(N(E17)+N(F17))</f>
        <v>0.55555555555555558</v>
      </c>
      <c r="I17" s="96" t="s">
        <v>160</v>
      </c>
      <c r="J17" s="372">
        <v>4</v>
      </c>
      <c r="K17" s="374">
        <v>16.11</v>
      </c>
      <c r="L17" s="393" t="s">
        <v>71</v>
      </c>
      <c r="M17" s="390" t="s">
        <v>164</v>
      </c>
      <c r="N17" s="439">
        <v>6.5</v>
      </c>
      <c r="O17" s="439" t="s">
        <v>23</v>
      </c>
      <c r="P17" s="372">
        <v>2</v>
      </c>
      <c r="Q17" s="373">
        <f t="shared" si="0"/>
        <v>0.30769230769230771</v>
      </c>
      <c r="R17" s="96" t="s">
        <v>166</v>
      </c>
      <c r="S17" s="372">
        <v>2</v>
      </c>
      <c r="T17" s="98">
        <f t="shared" si="1"/>
        <v>9</v>
      </c>
      <c r="U17" s="99">
        <f t="shared" si="2"/>
        <v>0.47120418848167533</v>
      </c>
      <c r="V17" s="248" t="s">
        <v>67</v>
      </c>
      <c r="W17" s="249" t="s">
        <v>66</v>
      </c>
      <c r="X17" s="111">
        <f t="shared" ref="X17:AJ17" si="44">IF(N($B17)&gt;0,IF($B17&gt;=X$6,IF($B17&lt;=X$8,$G17,0),0),0)+IF(N($K17)&gt;0,IF($K17&gt;=X$6,IF($K17&lt;=X$8,$P17,0),0),0)</f>
        <v>0</v>
      </c>
      <c r="Y17" s="112">
        <f t="shared" si="44"/>
        <v>0</v>
      </c>
      <c r="Z17" s="112">
        <f t="shared" si="44"/>
        <v>0</v>
      </c>
      <c r="AA17" s="113">
        <f t="shared" si="44"/>
        <v>0</v>
      </c>
      <c r="AB17" s="113">
        <f t="shared" si="44"/>
        <v>0</v>
      </c>
      <c r="AC17" s="112">
        <f t="shared" si="44"/>
        <v>0</v>
      </c>
      <c r="AD17" s="112">
        <f t="shared" si="44"/>
        <v>0</v>
      </c>
      <c r="AE17" s="113">
        <f t="shared" si="44"/>
        <v>0</v>
      </c>
      <c r="AF17" s="113">
        <f t="shared" si="44"/>
        <v>9</v>
      </c>
      <c r="AG17" s="112">
        <f t="shared" si="44"/>
        <v>0</v>
      </c>
      <c r="AH17" s="112">
        <f t="shared" si="44"/>
        <v>0</v>
      </c>
      <c r="AI17" s="113">
        <f t="shared" si="44"/>
        <v>0</v>
      </c>
      <c r="AJ17" s="113">
        <f t="shared" si="44"/>
        <v>0</v>
      </c>
      <c r="AK17" s="114">
        <f t="shared" si="4"/>
        <v>0</v>
      </c>
      <c r="AM17" s="115">
        <f t="shared" si="5"/>
        <v>0</v>
      </c>
      <c r="AN17" s="116">
        <f t="shared" si="6"/>
        <v>0</v>
      </c>
      <c r="AO17" s="117">
        <f t="shared" si="7"/>
        <v>0</v>
      </c>
      <c r="AP17" s="116">
        <f t="shared" si="8"/>
        <v>9</v>
      </c>
      <c r="AQ17" s="117">
        <f t="shared" si="9"/>
        <v>0</v>
      </c>
      <c r="AR17" s="116">
        <f t="shared" si="10"/>
        <v>0</v>
      </c>
      <c r="AS17" s="118">
        <f t="shared" si="11"/>
        <v>0</v>
      </c>
      <c r="AV17" s="111">
        <f t="shared" ref="AV17:BH17" si="45">IF(N($B17)&gt;0,IF($B17&gt;=AV$6,IF($B17&lt;=AV$8,N($E17)+N($F17),0),0),0)+IF(N($K17)&gt;0,IF($K17&gt;=AV$6,IF($K17&lt;=AV$8,N($N17)+N($O17),0),0),0)</f>
        <v>0</v>
      </c>
      <c r="AW17" s="112">
        <f t="shared" si="45"/>
        <v>0</v>
      </c>
      <c r="AX17" s="112">
        <f t="shared" si="45"/>
        <v>0</v>
      </c>
      <c r="AY17" s="113">
        <f t="shared" si="45"/>
        <v>0</v>
      </c>
      <c r="AZ17" s="113">
        <f t="shared" si="45"/>
        <v>0</v>
      </c>
      <c r="BA17" s="112">
        <f t="shared" si="45"/>
        <v>0</v>
      </c>
      <c r="BB17" s="112">
        <f t="shared" si="45"/>
        <v>0</v>
      </c>
      <c r="BC17" s="113">
        <f t="shared" si="45"/>
        <v>0</v>
      </c>
      <c r="BD17" s="113">
        <f t="shared" si="45"/>
        <v>19.100000000000001</v>
      </c>
      <c r="BE17" s="112">
        <f t="shared" si="45"/>
        <v>0</v>
      </c>
      <c r="BF17" s="112">
        <f t="shared" si="45"/>
        <v>0</v>
      </c>
      <c r="BG17" s="113">
        <f t="shared" si="45"/>
        <v>0</v>
      </c>
      <c r="BH17" s="113">
        <f t="shared" si="45"/>
        <v>0</v>
      </c>
      <c r="BI17" s="114">
        <f t="shared" si="13"/>
        <v>0</v>
      </c>
      <c r="BK17" s="115">
        <f t="shared" si="14"/>
        <v>0</v>
      </c>
      <c r="BL17" s="116">
        <f t="shared" si="15"/>
        <v>0</v>
      </c>
      <c r="BM17" s="117">
        <f t="shared" si="16"/>
        <v>0</v>
      </c>
      <c r="BN17" s="116">
        <f t="shared" si="17"/>
        <v>19.100000000000001</v>
      </c>
      <c r="BO17" s="117">
        <f t="shared" si="18"/>
        <v>0</v>
      </c>
      <c r="BP17" s="116">
        <f t="shared" si="19"/>
        <v>0</v>
      </c>
      <c r="BQ17" s="118">
        <f t="shared" si="20"/>
        <v>0</v>
      </c>
      <c r="BS17" s="111">
        <f>IF(T($C17)=T('Typy taboru'!$C$8),IF($J17&gt;0,IF($J17&gt;='Typy taboru'!$F$8,IF($J17&gt;'Typy taboru'!$G$8,IF($J17&gt;'Typy taboru'!$I$8,3,2),1),0)),0)</f>
        <v>0</v>
      </c>
      <c r="BT17" s="233">
        <f>IF(T($L17)=T('Typy taboru'!$C$8),IF($S17&gt;0,IF($S17&gt;='Typy taboru'!$F$8,IF($S17&gt;'Typy taboru'!$G$8,IF($S17&gt;'Typy taboru'!$I$8,3,2),1),0)),0)</f>
        <v>0</v>
      </c>
      <c r="BV17" s="111">
        <f>IF(T($C17)=T('Typy taboru'!$C$9),IF($J17&gt;0,IF($J17&gt;='Typy taboru'!$F$9,IF($J17&gt;'Typy taboru'!$G$9,IF($J17&gt;'Typy taboru'!$I$9,3,2),1),0)),0)</f>
        <v>0</v>
      </c>
      <c r="BW17" s="233">
        <f>IF(T($L17)=T('Typy taboru'!$C$9),IF($S17&gt;0,IF($S17&gt;='Typy taboru'!$F$9,IF($S17&gt;'Typy taboru'!$G$9,IF($S17&gt;'Typy taboru'!$I$9,3,2),1),0)),0)</f>
        <v>0</v>
      </c>
      <c r="BY17" s="111">
        <f>IF(T($C17)=T('Typy taboru'!$C$10),IF($J17&gt;0,IF($J17&gt;='Typy taboru'!$F$10,IF($J17&gt;'Typy taboru'!$G$10,IF($J17&gt;'Typy taboru'!$I$10,3,2),1),0)),0)</f>
        <v>0</v>
      </c>
      <c r="BZ17" s="233">
        <f>IF(T($L17)=T('Typy taboru'!$C$10),IF($S17&gt;0,IF($S17&gt;='Typy taboru'!$F$10,IF($S17&gt;'Typy taboru'!$G$10,IF($S17&gt;'Typy taboru'!$I$10,3,2),1),0)),0)</f>
        <v>0</v>
      </c>
      <c r="CB17" s="111">
        <f>IF(T($C17)=T('Typy taboru'!$C$11),IF($J17&gt;0,IF($J17&gt;='Typy taboru'!$F$11,IF($J17&gt;'Typy taboru'!$G$11,IF($J17&gt;'Typy taboru'!$I$11,3,2),1),0)),0)</f>
        <v>0</v>
      </c>
      <c r="CC17" s="233">
        <f>IF(T($L17)=T('Typy taboru'!$C$11),IF($S17&gt;0,IF($S17&gt;='Typy taboru'!$F$11,IF($S17&gt;'Typy taboru'!$G$11,IF($S17&gt;'Typy taboru'!$I$11,3,2),1),0)),0)</f>
        <v>0</v>
      </c>
      <c r="CE17" s="111">
        <f>IF(T($C17)=T('Typy taboru'!$C$12),IF($J17&gt;0,IF($J17&gt;='Typy taboru'!$F$12,IF($J17&gt;'Typy taboru'!$G$12,IF($J17&gt;'Typy taboru'!$I$12,3,2),1),0)),0)</f>
        <v>0</v>
      </c>
      <c r="CF17" s="233">
        <f>IF(T($L17)=T('Typy taboru'!$C$12),IF($S17&gt;0,IF($S17&gt;='Typy taboru'!$F$12,IF($S17&gt;'Typy taboru'!$G$12,IF($S17&gt;'Typy taboru'!$I$12,3,2),1),0)),0)</f>
        <v>0</v>
      </c>
      <c r="CH17" s="111">
        <f>IF(T($C17)=T('Typy taboru'!$C$13),IF($J17&gt;0,IF($J17&gt;='Typy taboru'!$F$13,IF($J17&gt;'Typy taboru'!$G$13,IF($J17&gt;'Typy taboru'!$I$13,3,2),1),0)),0)</f>
        <v>0</v>
      </c>
      <c r="CI17" s="233">
        <f>IF(T($L17)=T('Typy taboru'!$C$13),IF($S17&gt;0,IF($S17&gt;='Typy taboru'!$F$13,IF($S17&gt;'Typy taboru'!$G$13,IF($S17&gt;'Typy taboru'!$I$13,3,2),1),0)),0)</f>
        <v>0</v>
      </c>
      <c r="CK17" s="111">
        <f>IF(T($C17)=T('Typy taboru'!$C$14),IF($J17&gt;0,IF($J17&gt;='Typy taboru'!$F$14,IF($J17&gt;'Typy taboru'!$G$14,IF($J17&gt;'Typy taboru'!$I$14,3,2),1),0)),0)</f>
        <v>0</v>
      </c>
      <c r="CL17" s="233">
        <f>IF(T($L17)=T('Typy taboru'!$C$14),IF($S17&gt;0,IF($S17&gt;='Typy taboru'!$F$14,IF($S17&gt;'Typy taboru'!$G$14,IF($S17&gt;'Typy taboru'!$I$14,3,2),1),0)),0)</f>
        <v>0</v>
      </c>
      <c r="CN17" s="111">
        <f>IF(T($C17)=T('Typy taboru'!$C$15),IF($J17&gt;0,IF($J17&gt;='Typy taboru'!$F$15,IF($J17&gt;'Typy taboru'!$G$15,IF($J17&gt;'Typy taboru'!$I$15,3,2),1),0)),0)</f>
        <v>0</v>
      </c>
      <c r="CO17" s="233">
        <f>IF(T($L17)=T('Typy taboru'!$C$15),IF($S17&gt;0,IF($S17&gt;='Typy taboru'!$F$15,IF($S17&gt;'Typy taboru'!$G$15,IF($S17&gt;'Typy taboru'!$I$15,3,2),1),0)),0)</f>
        <v>0</v>
      </c>
    </row>
    <row r="18" spans="2:93" ht="24.95" customHeight="1" thickBot="1" x14ac:dyDescent="0.25">
      <c r="B18" s="119" t="s">
        <v>22</v>
      </c>
      <c r="C18" s="227"/>
      <c r="D18" s="120"/>
      <c r="E18" s="440">
        <f>SUM(E9:E17)</f>
        <v>71</v>
      </c>
      <c r="F18" s="440">
        <f>SUM(F9:F17)</f>
        <v>0</v>
      </c>
      <c r="G18" s="121">
        <f>SUM(G9:G17)</f>
        <v>142</v>
      </c>
      <c r="H18" s="122">
        <f t="shared" si="24"/>
        <v>2</v>
      </c>
      <c r="I18" s="123" t="s">
        <v>23</v>
      </c>
      <c r="J18" s="124" t="s">
        <v>23</v>
      </c>
      <c r="K18" s="125" t="s">
        <v>22</v>
      </c>
      <c r="L18" s="227"/>
      <c r="M18" s="120"/>
      <c r="N18" s="440">
        <f>SUM(N9:N17)</f>
        <v>71.400000000000006</v>
      </c>
      <c r="O18" s="440">
        <f>SUM(O9:O17)</f>
        <v>0</v>
      </c>
      <c r="P18" s="121">
        <f>SUM(P9:P17)</f>
        <v>198</v>
      </c>
      <c r="Q18" s="122" t="s">
        <v>23</v>
      </c>
      <c r="R18" s="123" t="s">
        <v>23</v>
      </c>
      <c r="S18" s="124" t="s">
        <v>23</v>
      </c>
      <c r="T18" s="126">
        <f t="shared" si="1"/>
        <v>340</v>
      </c>
      <c r="U18" s="127">
        <f t="shared" si="2"/>
        <v>2.387640449438202</v>
      </c>
      <c r="V18" s="441">
        <f>E18+F18+N18+O18</f>
        <v>142.4</v>
      </c>
      <c r="W18" s="442">
        <f>F18+O18</f>
        <v>0</v>
      </c>
    </row>
    <row r="19" spans="2:93" ht="24.95" customHeight="1" thickBot="1" x14ac:dyDescent="0.25">
      <c r="B19" s="150" t="s">
        <v>26</v>
      </c>
      <c r="C19" s="228"/>
      <c r="D19" s="147"/>
      <c r="E19" s="250" t="s">
        <v>23</v>
      </c>
      <c r="F19" s="250" t="s">
        <v>23</v>
      </c>
      <c r="G19" s="148">
        <f>MAX(G9:G17)</f>
        <v>38</v>
      </c>
      <c r="H19" s="149">
        <f>MAX(H9:H17)</f>
        <v>4.2696629213483144</v>
      </c>
      <c r="I19" s="120" t="s">
        <v>23</v>
      </c>
      <c r="J19" s="153">
        <f>MAX(J9:J17)</f>
        <v>36</v>
      </c>
      <c r="K19" s="125" t="s">
        <v>26</v>
      </c>
      <c r="L19" s="227"/>
      <c r="M19" s="147"/>
      <c r="N19" s="250" t="s">
        <v>23</v>
      </c>
      <c r="O19" s="250" t="s">
        <v>23</v>
      </c>
      <c r="P19" s="148">
        <f>MAX(P9:P17)</f>
        <v>82</v>
      </c>
      <c r="Q19" s="149">
        <f>MAX(Q9:Q17)</f>
        <v>6.5079365079365079</v>
      </c>
      <c r="R19" s="120" t="s">
        <v>23</v>
      </c>
      <c r="S19" s="153">
        <f>MAX(S9:S17)</f>
        <v>44</v>
      </c>
      <c r="T19" s="151">
        <f>MAX(T9:T17)</f>
        <v>93</v>
      </c>
      <c r="U19" s="152">
        <f>MAX(U9:U17)</f>
        <v>4.8691099476439783</v>
      </c>
    </row>
    <row r="20" spans="2:93" ht="24.95" customHeight="1" x14ac:dyDescent="0.2"/>
    <row r="21" spans="2:93" ht="24.95" customHeight="1" x14ac:dyDescent="0.2"/>
    <row r="22" spans="2:93" ht="24.95" customHeight="1" x14ac:dyDescent="0.2"/>
    <row r="23" spans="2:93" ht="24.95" customHeight="1" x14ac:dyDescent="0.2"/>
    <row r="24" spans="2:93" ht="24.95" customHeight="1" x14ac:dyDescent="0.2"/>
    <row r="25" spans="2:93" ht="24.95" customHeight="1" x14ac:dyDescent="0.2"/>
    <row r="26" spans="2:93" ht="24.95" customHeight="1" x14ac:dyDescent="0.2"/>
    <row r="27" spans="2:93" ht="24.95" customHeight="1" x14ac:dyDescent="0.2"/>
    <row r="28" spans="2:93" ht="24.95" customHeight="1" x14ac:dyDescent="0.2"/>
    <row r="29" spans="2:93" ht="24.95" customHeight="1" x14ac:dyDescent="0.2"/>
    <row r="30" spans="2:93" ht="24.95" customHeight="1" x14ac:dyDescent="0.2"/>
    <row r="31" spans="2:93" ht="24.95" customHeight="1" x14ac:dyDescent="0.2"/>
    <row r="32" spans="2:93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24.95" customHeight="1" x14ac:dyDescent="0.2"/>
    <row r="48" ht="24.95" customHeight="1" x14ac:dyDescent="0.2"/>
    <row r="49" ht="24.95" customHeight="1" x14ac:dyDescent="0.2"/>
    <row r="50" ht="24.95" customHeight="1" x14ac:dyDescent="0.2"/>
    <row r="51" ht="24.95" customHeight="1" x14ac:dyDescent="0.2"/>
    <row r="52" ht="24.95" customHeight="1" x14ac:dyDescent="0.2"/>
    <row r="53" ht="24.95" customHeight="1" x14ac:dyDescent="0.2"/>
    <row r="54" ht="24.95" customHeight="1" x14ac:dyDescent="0.2"/>
    <row r="55" ht="24.95" customHeight="1" x14ac:dyDescent="0.2"/>
    <row r="56" ht="24.95" customHeight="1" x14ac:dyDescent="0.2"/>
    <row r="57" ht="24.95" customHeight="1" x14ac:dyDescent="0.2"/>
    <row r="58" ht="24.95" customHeight="1" x14ac:dyDescent="0.2"/>
    <row r="59" ht="24.95" customHeight="1" x14ac:dyDescent="0.2"/>
    <row r="60" ht="24.95" customHeight="1" x14ac:dyDescent="0.2"/>
    <row r="61" ht="24.95" customHeight="1" x14ac:dyDescent="0.2"/>
    <row r="62" ht="24.95" customHeight="1" x14ac:dyDescent="0.2"/>
    <row r="63" ht="24.95" customHeight="1" x14ac:dyDescent="0.2"/>
    <row r="64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  <row r="119" ht="24.95" customHeight="1" x14ac:dyDescent="0.2"/>
    <row r="120" ht="24.95" customHeight="1" x14ac:dyDescent="0.2"/>
    <row r="121" ht="24.95" customHeight="1" x14ac:dyDescent="0.2"/>
    <row r="122" ht="24.95" customHeight="1" x14ac:dyDescent="0.2"/>
    <row r="123" ht="24.95" customHeight="1" x14ac:dyDescent="0.2"/>
    <row r="124" ht="24.95" customHeight="1" x14ac:dyDescent="0.2"/>
    <row r="125" ht="24.95" customHeight="1" x14ac:dyDescent="0.2"/>
    <row r="126" ht="24.95" customHeight="1" x14ac:dyDescent="0.2"/>
    <row r="127" ht="24.95" customHeight="1" x14ac:dyDescent="0.2"/>
    <row r="128" ht="24.95" customHeight="1" x14ac:dyDescent="0.2"/>
    <row r="129" ht="24.95" customHeight="1" x14ac:dyDescent="0.2"/>
    <row r="130" ht="24.95" customHeight="1" x14ac:dyDescent="0.2"/>
    <row r="131" ht="24.95" customHeight="1" x14ac:dyDescent="0.2"/>
    <row r="132" ht="24.95" customHeight="1" x14ac:dyDescent="0.2"/>
    <row r="133" ht="24.95" customHeight="1" x14ac:dyDescent="0.2"/>
    <row r="134" ht="24.95" customHeight="1" x14ac:dyDescent="0.2"/>
    <row r="135" ht="24.95" customHeight="1" x14ac:dyDescent="0.2"/>
    <row r="136" ht="24.95" customHeight="1" x14ac:dyDescent="0.2"/>
    <row r="137" ht="24.95" customHeight="1" x14ac:dyDescent="0.2"/>
    <row r="138" ht="24.95" customHeight="1" x14ac:dyDescent="0.2"/>
    <row r="139" ht="24.95" customHeight="1" x14ac:dyDescent="0.2"/>
    <row r="140" ht="24.95" customHeight="1" x14ac:dyDescent="0.2"/>
    <row r="141" ht="24.95" customHeight="1" x14ac:dyDescent="0.2"/>
    <row r="142" ht="24.95" customHeight="1" x14ac:dyDescent="0.2"/>
    <row r="143" ht="24.95" customHeight="1" x14ac:dyDescent="0.2"/>
    <row r="144" ht="24.95" customHeight="1" x14ac:dyDescent="0.2"/>
    <row r="145" ht="24.95" customHeight="1" x14ac:dyDescent="0.2"/>
    <row r="146" ht="24.95" customHeight="1" x14ac:dyDescent="0.2"/>
    <row r="147" ht="24.95" customHeight="1" x14ac:dyDescent="0.2"/>
    <row r="148" ht="24.95" customHeight="1" x14ac:dyDescent="0.2"/>
    <row r="149" ht="24.95" customHeight="1" x14ac:dyDescent="0.2"/>
    <row r="150" ht="24.95" customHeight="1" x14ac:dyDescent="0.2"/>
    <row r="151" ht="24.95" customHeight="1" x14ac:dyDescent="0.2"/>
    <row r="152" ht="24.95" customHeight="1" x14ac:dyDescent="0.2"/>
    <row r="153" ht="24.95" customHeight="1" x14ac:dyDescent="0.2"/>
    <row r="154" ht="24.95" customHeight="1" x14ac:dyDescent="0.2"/>
    <row r="155" ht="24.95" customHeight="1" x14ac:dyDescent="0.2"/>
    <row r="156" ht="24.95" customHeight="1" x14ac:dyDescent="0.2"/>
    <row r="157" ht="24.95" customHeight="1" x14ac:dyDescent="0.2"/>
    <row r="158" ht="24.95" customHeight="1" x14ac:dyDescent="0.2"/>
    <row r="159" ht="24.95" customHeight="1" x14ac:dyDescent="0.2"/>
    <row r="160" ht="24.95" customHeight="1" x14ac:dyDescent="0.2"/>
    <row r="161" ht="24.95" customHeight="1" x14ac:dyDescent="0.2"/>
    <row r="162" ht="24.95" customHeight="1" x14ac:dyDescent="0.2"/>
    <row r="163" ht="24.95" customHeight="1" x14ac:dyDescent="0.2"/>
    <row r="164" ht="24.95" customHeight="1" x14ac:dyDescent="0.2"/>
    <row r="165" ht="24.95" customHeight="1" x14ac:dyDescent="0.2"/>
    <row r="166" ht="24.95" customHeight="1" x14ac:dyDescent="0.2"/>
    <row r="167" ht="24.95" customHeight="1" x14ac:dyDescent="0.2"/>
    <row r="168" ht="24.95" customHeight="1" x14ac:dyDescent="0.2"/>
    <row r="169" ht="24.95" customHeight="1" x14ac:dyDescent="0.2"/>
    <row r="170" ht="24.95" customHeight="1" x14ac:dyDescent="0.2"/>
    <row r="171" ht="24.95" customHeight="1" x14ac:dyDescent="0.2"/>
    <row r="172" ht="24.95" customHeight="1" x14ac:dyDescent="0.2"/>
    <row r="173" ht="24.95" customHeight="1" x14ac:dyDescent="0.2"/>
    <row r="174" ht="24.95" customHeight="1" x14ac:dyDescent="0.2"/>
    <row r="175" ht="24.95" customHeight="1" x14ac:dyDescent="0.2"/>
    <row r="176" ht="24.95" customHeight="1" x14ac:dyDescent="0.2"/>
    <row r="177" ht="24.95" customHeight="1" x14ac:dyDescent="0.2"/>
    <row r="178" ht="24.95" customHeight="1" x14ac:dyDescent="0.2"/>
    <row r="179" ht="24.95" customHeight="1" x14ac:dyDescent="0.2"/>
    <row r="180" ht="24.95" customHeight="1" x14ac:dyDescent="0.2"/>
    <row r="181" ht="24.95" customHeight="1" x14ac:dyDescent="0.2"/>
    <row r="182" ht="24.95" customHeight="1" x14ac:dyDescent="0.2"/>
    <row r="183" ht="24.95" customHeight="1" x14ac:dyDescent="0.2"/>
    <row r="184" ht="24.95" customHeight="1" x14ac:dyDescent="0.2"/>
    <row r="185" ht="24.95" customHeight="1" x14ac:dyDescent="0.2"/>
    <row r="186" ht="24.95" customHeight="1" x14ac:dyDescent="0.2"/>
    <row r="187" ht="24.95" customHeight="1" x14ac:dyDescent="0.2"/>
    <row r="188" ht="24.95" customHeight="1" x14ac:dyDescent="0.2"/>
    <row r="189" ht="24.95" customHeight="1" x14ac:dyDescent="0.2"/>
    <row r="190" ht="24.95" customHeight="1" x14ac:dyDescent="0.2"/>
    <row r="191" ht="24.95" customHeight="1" x14ac:dyDescent="0.2"/>
    <row r="192" ht="24.95" customHeight="1" x14ac:dyDescent="0.2"/>
    <row r="193" ht="24.95" customHeight="1" x14ac:dyDescent="0.2"/>
    <row r="194" ht="24.95" customHeight="1" x14ac:dyDescent="0.2"/>
    <row r="195" ht="24.95" customHeight="1" x14ac:dyDescent="0.2"/>
    <row r="196" ht="24.95" customHeight="1" x14ac:dyDescent="0.2"/>
    <row r="197" ht="24.95" customHeight="1" x14ac:dyDescent="0.2"/>
    <row r="198" ht="24.95" customHeight="1" x14ac:dyDescent="0.2"/>
    <row r="199" ht="24.95" customHeight="1" x14ac:dyDescent="0.2"/>
    <row r="200" ht="24.95" customHeight="1" x14ac:dyDescent="0.2"/>
    <row r="201" ht="24.95" customHeight="1" x14ac:dyDescent="0.2"/>
    <row r="202" ht="24.95" customHeight="1" x14ac:dyDescent="0.2"/>
    <row r="203" ht="24.95" customHeight="1" x14ac:dyDescent="0.2"/>
    <row r="204" ht="24.95" customHeight="1" x14ac:dyDescent="0.2"/>
    <row r="205" ht="24.95" customHeight="1" x14ac:dyDescent="0.2"/>
    <row r="206" ht="24.95" customHeight="1" x14ac:dyDescent="0.2"/>
    <row r="207" ht="24.95" customHeight="1" x14ac:dyDescent="0.2"/>
    <row r="208" ht="24.95" customHeight="1" x14ac:dyDescent="0.2"/>
    <row r="209" ht="24.95" customHeight="1" x14ac:dyDescent="0.2"/>
    <row r="210" ht="24.95" customHeight="1" x14ac:dyDescent="0.2"/>
    <row r="211" ht="24.95" customHeight="1" x14ac:dyDescent="0.2"/>
    <row r="212" ht="24.95" customHeight="1" x14ac:dyDescent="0.2"/>
    <row r="213" ht="24.95" customHeight="1" x14ac:dyDescent="0.2"/>
    <row r="214" ht="24.95" customHeight="1" x14ac:dyDescent="0.2"/>
    <row r="215" ht="24.95" customHeight="1" x14ac:dyDescent="0.2"/>
    <row r="216" ht="24.95" customHeight="1" x14ac:dyDescent="0.2"/>
    <row r="217" ht="24.95" customHeight="1" x14ac:dyDescent="0.2"/>
    <row r="218" ht="24.95" customHeight="1" x14ac:dyDescent="0.2"/>
    <row r="219" ht="24.95" customHeight="1" x14ac:dyDescent="0.2"/>
    <row r="220" ht="24.95" customHeight="1" x14ac:dyDescent="0.2"/>
    <row r="221" ht="24.95" customHeight="1" x14ac:dyDescent="0.2"/>
    <row r="222" ht="24.95" customHeight="1" x14ac:dyDescent="0.2"/>
    <row r="223" ht="24.95" customHeight="1" x14ac:dyDescent="0.2"/>
    <row r="224" ht="24.95" customHeight="1" x14ac:dyDescent="0.2"/>
    <row r="225" ht="24.95" customHeight="1" x14ac:dyDescent="0.2"/>
    <row r="226" ht="24.95" customHeight="1" x14ac:dyDescent="0.2"/>
    <row r="227" ht="24.95" customHeight="1" x14ac:dyDescent="0.2"/>
    <row r="228" ht="24.95" customHeight="1" x14ac:dyDescent="0.2"/>
    <row r="229" ht="24.95" customHeight="1" x14ac:dyDescent="0.2"/>
    <row r="230" ht="24.95" customHeight="1" x14ac:dyDescent="0.2"/>
    <row r="231" ht="24.95" customHeight="1" x14ac:dyDescent="0.2"/>
    <row r="232" ht="24.95" customHeight="1" x14ac:dyDescent="0.2"/>
    <row r="233" ht="24.95" customHeight="1" x14ac:dyDescent="0.2"/>
    <row r="234" ht="24.95" customHeight="1" x14ac:dyDescent="0.2"/>
    <row r="235" ht="24.95" customHeight="1" x14ac:dyDescent="0.2"/>
    <row r="236" ht="24.95" customHeight="1" x14ac:dyDescent="0.2"/>
    <row r="237" ht="24.95" customHeight="1" x14ac:dyDescent="0.2"/>
    <row r="238" ht="24.95" customHeight="1" x14ac:dyDescent="0.2"/>
    <row r="239" ht="24.95" customHeight="1" x14ac:dyDescent="0.2"/>
    <row r="240" ht="24.95" customHeight="1" x14ac:dyDescent="0.2"/>
    <row r="241" ht="24.95" customHeight="1" x14ac:dyDescent="0.2"/>
    <row r="242" ht="24.95" customHeight="1" x14ac:dyDescent="0.2"/>
    <row r="243" ht="24.95" customHeight="1" x14ac:dyDescent="0.2"/>
    <row r="244" ht="24.95" customHeight="1" x14ac:dyDescent="0.2"/>
    <row r="245" ht="24.95" customHeight="1" x14ac:dyDescent="0.2"/>
    <row r="246" ht="24.95" customHeight="1" x14ac:dyDescent="0.2"/>
    <row r="247" ht="24.95" customHeight="1" x14ac:dyDescent="0.2"/>
    <row r="248" ht="24.95" customHeight="1" x14ac:dyDescent="0.2"/>
    <row r="249" ht="24.95" customHeight="1" x14ac:dyDescent="0.2"/>
    <row r="250" ht="24.95" customHeight="1" x14ac:dyDescent="0.2"/>
    <row r="251" ht="24.95" customHeight="1" x14ac:dyDescent="0.2"/>
    <row r="252" ht="24.95" customHeight="1" x14ac:dyDescent="0.2"/>
    <row r="253" ht="24.95" customHeight="1" x14ac:dyDescent="0.2"/>
    <row r="254" ht="24.95" customHeight="1" x14ac:dyDescent="0.2"/>
    <row r="255" ht="24.95" customHeight="1" x14ac:dyDescent="0.2"/>
    <row r="256" ht="24.95" customHeight="1" x14ac:dyDescent="0.2"/>
    <row r="257" ht="24.95" customHeight="1" x14ac:dyDescent="0.2"/>
    <row r="258" ht="24.95" customHeight="1" x14ac:dyDescent="0.2"/>
    <row r="259" ht="24.95" customHeight="1" x14ac:dyDescent="0.2"/>
    <row r="260" ht="24.95" customHeight="1" x14ac:dyDescent="0.2"/>
    <row r="261" ht="24.95" customHeight="1" x14ac:dyDescent="0.2"/>
    <row r="262" ht="24.95" customHeight="1" x14ac:dyDescent="0.2"/>
    <row r="263" ht="24.95" customHeight="1" x14ac:dyDescent="0.2"/>
    <row r="264" ht="24.95" customHeight="1" x14ac:dyDescent="0.2"/>
    <row r="265" ht="24.95" customHeight="1" x14ac:dyDescent="0.2"/>
    <row r="266" ht="24.95" customHeight="1" x14ac:dyDescent="0.2"/>
    <row r="267" ht="24.95" customHeight="1" x14ac:dyDescent="0.2"/>
    <row r="268" ht="24.95" customHeight="1" x14ac:dyDescent="0.2"/>
    <row r="269" ht="24.95" customHeight="1" x14ac:dyDescent="0.2"/>
    <row r="270" ht="24.95" customHeight="1" x14ac:dyDescent="0.2"/>
    <row r="271" ht="24.95" customHeight="1" x14ac:dyDescent="0.2"/>
    <row r="272" ht="24.95" customHeight="1" x14ac:dyDescent="0.2"/>
    <row r="273" ht="24.95" customHeight="1" x14ac:dyDescent="0.2"/>
    <row r="274" ht="24.95" customHeight="1" x14ac:dyDescent="0.2"/>
    <row r="275" ht="24.95" customHeight="1" x14ac:dyDescent="0.2"/>
    <row r="276" ht="24.95" customHeight="1" x14ac:dyDescent="0.2"/>
    <row r="277" ht="24.95" customHeight="1" x14ac:dyDescent="0.2"/>
    <row r="278" ht="24.95" customHeight="1" x14ac:dyDescent="0.2"/>
    <row r="279" ht="24.95" customHeight="1" x14ac:dyDescent="0.2"/>
    <row r="280" ht="24.95" customHeight="1" x14ac:dyDescent="0.2"/>
    <row r="281" ht="24.95" customHeight="1" x14ac:dyDescent="0.2"/>
    <row r="282" ht="24.95" customHeight="1" x14ac:dyDescent="0.2"/>
    <row r="283" ht="24.95" customHeight="1" x14ac:dyDescent="0.2"/>
    <row r="284" ht="24.95" customHeight="1" x14ac:dyDescent="0.2"/>
    <row r="285" ht="24.95" customHeight="1" x14ac:dyDescent="0.2"/>
    <row r="286" ht="24.95" customHeight="1" x14ac:dyDescent="0.2"/>
    <row r="287" ht="24.95" customHeight="1" x14ac:dyDescent="0.2"/>
    <row r="288" ht="24.95" customHeight="1" x14ac:dyDescent="0.2"/>
    <row r="289" ht="24.95" customHeight="1" x14ac:dyDescent="0.2"/>
    <row r="290" ht="24.95" customHeight="1" x14ac:dyDescent="0.2"/>
    <row r="291" ht="24.95" customHeight="1" x14ac:dyDescent="0.2"/>
    <row r="292" ht="24.95" customHeight="1" x14ac:dyDescent="0.2"/>
    <row r="293" ht="24.95" customHeight="1" x14ac:dyDescent="0.2"/>
    <row r="294" ht="24.95" customHeight="1" x14ac:dyDescent="0.2"/>
    <row r="295" ht="24.95" customHeight="1" x14ac:dyDescent="0.2"/>
    <row r="296" ht="24.95" customHeight="1" x14ac:dyDescent="0.2"/>
    <row r="297" ht="24.95" customHeight="1" x14ac:dyDescent="0.2"/>
    <row r="298" ht="24.95" customHeight="1" x14ac:dyDescent="0.2"/>
    <row r="299" ht="24.95" customHeight="1" x14ac:dyDescent="0.2"/>
    <row r="300" ht="24.95" customHeight="1" x14ac:dyDescent="0.2"/>
    <row r="301" ht="24.95" customHeight="1" x14ac:dyDescent="0.2"/>
    <row r="302" ht="24.95" customHeight="1" x14ac:dyDescent="0.2"/>
    <row r="303" ht="24.95" customHeight="1" x14ac:dyDescent="0.2"/>
    <row r="304" ht="24.95" customHeight="1" x14ac:dyDescent="0.2"/>
    <row r="305" ht="24.95" customHeight="1" x14ac:dyDescent="0.2"/>
  </sheetData>
  <mergeCells count="11">
    <mergeCell ref="L7:L8"/>
    <mergeCell ref="T6:U7"/>
    <mergeCell ref="K7:K8"/>
    <mergeCell ref="M7:M8"/>
    <mergeCell ref="P7:P8"/>
    <mergeCell ref="Q7:Q8"/>
    <mergeCell ref="B7:B8"/>
    <mergeCell ref="D7:D8"/>
    <mergeCell ref="G7:G8"/>
    <mergeCell ref="H7:H8"/>
    <mergeCell ref="C7:C8"/>
  </mergeCells>
  <phoneticPr fontId="14" type="noConversion"/>
  <conditionalFormatting sqref="J9:J17">
    <cfRule type="expression" dxfId="182" priority="7" stopIfTrue="1">
      <formula>SUM(BS9+BV9+BY9+CB9+CE9+CH9+CK9+CN9)=1</formula>
    </cfRule>
    <cfRule type="expression" dxfId="181" priority="8" stopIfTrue="1">
      <formula>SUM(BS9+BV9+BY9+CB9+CE9+CH9+CK9+CN9)=2</formula>
    </cfRule>
    <cfRule type="expression" dxfId="180" priority="9" stopIfTrue="1">
      <formula>SUM(BS9+BV9+BY9+CB9+CE9+CH9+CK9+CN9)=3</formula>
    </cfRule>
  </conditionalFormatting>
  <conditionalFormatting sqref="S9:S17">
    <cfRule type="expression" dxfId="179" priority="10" stopIfTrue="1">
      <formula>SUM(BT9+BW9+BZ9+CC9+CF9+CI9+CL9+CO9)=1</formula>
    </cfRule>
    <cfRule type="expression" dxfId="178" priority="11" stopIfTrue="1">
      <formula>SUM(BT9+BW9+BZ9+CC9+CF9+CI9+CL9+CO9)=2</formula>
    </cfRule>
    <cfRule type="expression" dxfId="177" priority="12" stopIfTrue="1">
      <formula>SUM(BT9+BW9+BZ9+CC9+CF9+CI9+CL9+CO9)=3</formula>
    </cfRule>
  </conditionalFormatting>
  <conditionalFormatting sqref="CK10:CL17 CN10:CO17 BS10:BT17 CH10:CI17 BV10:BW17 BY10:BZ17 CB10:CC17 CE10:CF17 AM9:AS17 X9:AK17 BK9:BQ17 AV9:BI17">
    <cfRule type="cellIs" dxfId="176" priority="13" stopIfTrue="1" operator="greaterThan">
      <formula>0</formula>
    </cfRule>
  </conditionalFormatting>
  <conditionalFormatting sqref="J11">
    <cfRule type="expression" dxfId="175" priority="4" stopIfTrue="1">
      <formula>SUM(BK11+BN11+BQ11+BT11+BW11+BZ11+CC11+CF11)=1</formula>
    </cfRule>
    <cfRule type="expression" dxfId="174" priority="5" stopIfTrue="1">
      <formula>SUM(BK11+BN11+BQ11+BT11+BW11+BZ11+CC11+CF11)=2</formula>
    </cfRule>
    <cfRule type="expression" dxfId="173" priority="6" stopIfTrue="1">
      <formula>SUM(BK11+BN11+BQ11+BT11+BW11+BZ11+CC11+CF11)=3</formula>
    </cfRule>
  </conditionalFormatting>
  <conditionalFormatting sqref="J12">
    <cfRule type="expression" dxfId="172" priority="1" stopIfTrue="1">
      <formula>SUM(BK12+BN12+BQ12+BT12+BW12+BZ12+CC12+CF12)=1</formula>
    </cfRule>
    <cfRule type="expression" dxfId="171" priority="2" stopIfTrue="1">
      <formula>SUM(BK12+BN12+BQ12+BT12+BW12+BZ12+CC12+CF12)=2</formula>
    </cfRule>
    <cfRule type="expression" dxfId="170" priority="3" stopIfTrue="1">
      <formula>SUM(BK12+BN12+BQ12+BT12+BW12+BZ12+CC12+CF12)=3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scale="83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FF"/>
  </sheetPr>
  <dimension ref="A1:CO318"/>
  <sheetViews>
    <sheetView topLeftCell="B2" zoomScaleNormal="100" workbookViewId="0">
      <pane xSplit="1" ySplit="7" topLeftCell="E9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9.140625" style="366"/>
    <col min="2" max="3" width="6.7109375" style="366" customWidth="1"/>
    <col min="4" max="4" width="18.7109375" style="366" customWidth="1"/>
    <col min="5" max="6" width="7.7109375" style="366" customWidth="1"/>
    <col min="7" max="8" width="5.7109375" style="366" customWidth="1"/>
    <col min="9" max="9" width="15.7109375" style="366" customWidth="1"/>
    <col min="10" max="10" width="5.7109375" style="366" customWidth="1"/>
    <col min="11" max="12" width="6.7109375" style="366" customWidth="1"/>
    <col min="13" max="13" width="18.7109375" style="366" customWidth="1"/>
    <col min="14" max="15" width="7.7109375" style="366" customWidth="1"/>
    <col min="16" max="17" width="5.7109375" style="366" customWidth="1"/>
    <col min="18" max="18" width="15.7109375" style="366" customWidth="1"/>
    <col min="19" max="19" width="5.7109375" style="366" customWidth="1"/>
    <col min="20" max="20" width="6.7109375" style="366" customWidth="1"/>
    <col min="21" max="21" width="5.7109375" style="366" customWidth="1"/>
    <col min="22" max="23" width="9.140625" style="366"/>
    <col min="24" max="37" width="7.28515625" style="366" customWidth="1"/>
    <col min="38" max="38" width="1.7109375" style="366" customWidth="1"/>
    <col min="39" max="45" width="7.28515625" style="366" customWidth="1"/>
    <col min="46" max="47" width="9.140625" style="366"/>
    <col min="48" max="61" width="7.28515625" style="366" customWidth="1"/>
    <col min="62" max="62" width="1.7109375" style="366" customWidth="1"/>
    <col min="63" max="69" width="7.28515625" style="366" customWidth="1"/>
    <col min="70" max="70" width="9.140625" style="366"/>
    <col min="71" max="72" width="7.28515625" style="366" customWidth="1"/>
    <col min="73" max="73" width="9.140625" style="366"/>
    <col min="74" max="75" width="7.28515625" style="366" customWidth="1"/>
    <col min="76" max="76" width="9.140625" style="366"/>
    <col min="77" max="78" width="7.28515625" style="366" customWidth="1"/>
    <col min="79" max="79" width="9.140625" style="366"/>
    <col min="80" max="81" width="7.28515625" style="366" customWidth="1"/>
    <col min="82" max="82" width="9.140625" style="366"/>
    <col min="83" max="84" width="7.28515625" style="366" customWidth="1"/>
    <col min="85" max="85" width="9.140625" style="366"/>
    <col min="86" max="87" width="7.28515625" style="366" customWidth="1"/>
    <col min="88" max="88" width="9.140625" style="366"/>
    <col min="89" max="90" width="7.28515625" style="366" customWidth="1"/>
    <col min="91" max="91" width="9.140625" style="366"/>
    <col min="92" max="93" width="7.28515625" style="366" customWidth="1"/>
    <col min="94" max="16384" width="9.140625" style="366"/>
  </cols>
  <sheetData>
    <row r="1" spans="1:93" x14ac:dyDescent="0.2">
      <c r="AK1" s="2">
        <v>26</v>
      </c>
    </row>
    <row r="2" spans="1:93" x14ac:dyDescent="0.2">
      <c r="A2" s="366">
        <f>'1D-P'!A2+1</f>
        <v>5</v>
      </c>
      <c r="U2" s="3" t="str">
        <f>(MID("TABELA",1,6))&amp;" "&amp;(A2)</f>
        <v>TABELA 5</v>
      </c>
      <c r="W2" s="366">
        <f>'Typy taboru'!X4+1</f>
        <v>1</v>
      </c>
      <c r="AS2" s="3" t="str">
        <f>(MID("TABELA",1,6))&amp;" "&amp;(W2)</f>
        <v>TABELA 1</v>
      </c>
      <c r="AU2" s="366">
        <f>'Typy taboru'!AV4+101</f>
        <v>101</v>
      </c>
      <c r="BQ2" s="3" t="str">
        <f>(MID("TABELA",1,6))&amp;" "&amp;(AU2)</f>
        <v>TABELA 101</v>
      </c>
    </row>
    <row r="3" spans="1:93" ht="20.25" thickBot="1" x14ac:dyDescent="0.3">
      <c r="B3" s="410" t="s">
        <v>91</v>
      </c>
      <c r="C3" s="215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  <c r="S3" s="5"/>
      <c r="T3" s="4"/>
      <c r="U3" s="4"/>
      <c r="X3" s="135" t="s">
        <v>0</v>
      </c>
      <c r="Y3" s="6"/>
      <c r="Z3" s="7"/>
      <c r="AA3" s="7"/>
      <c r="AB3" s="7"/>
      <c r="AC3" s="7"/>
      <c r="AD3" s="7"/>
      <c r="AE3" s="8"/>
      <c r="AF3" s="7"/>
      <c r="AG3" s="7"/>
      <c r="AH3" s="7"/>
      <c r="AI3" s="7"/>
      <c r="AJ3" s="9"/>
      <c r="AK3" s="10"/>
      <c r="AL3" s="9"/>
      <c r="AM3" s="139">
        <f>IF(G4&gt;0,E4&amp;", "&amp;F4&amp;", "&amp;G4,IF(F4&gt;0,E4&amp;", "&amp;F4,E4))</f>
        <v>2</v>
      </c>
      <c r="AN3" s="136"/>
      <c r="AO3" s="137"/>
      <c r="AP3" s="137"/>
      <c r="AQ3" s="137"/>
      <c r="AR3" s="137"/>
      <c r="AS3" s="138" t="str">
        <f>T($K4)</f>
        <v xml:space="preserve"> Rozkład: powszedni</v>
      </c>
      <c r="AV3" s="135" t="s">
        <v>31</v>
      </c>
      <c r="AW3" s="6"/>
      <c r="AX3" s="7"/>
      <c r="AY3" s="7"/>
      <c r="AZ3" s="7"/>
      <c r="BA3" s="7"/>
      <c r="BB3" s="7"/>
      <c r="BC3" s="8"/>
      <c r="BD3" s="7"/>
      <c r="BE3" s="7"/>
      <c r="BF3" s="7"/>
      <c r="BG3" s="7"/>
      <c r="BH3" s="9"/>
      <c r="BI3" s="10"/>
      <c r="BJ3" s="9"/>
      <c r="BK3" s="139">
        <f>IF(G4&gt;0,E4&amp;", "&amp;F4&amp;", "&amp;G4,IF(F4&gt;0,E4&amp;", "&amp;F4,E4))</f>
        <v>2</v>
      </c>
      <c r="BL3" s="136"/>
      <c r="BM3" s="137"/>
      <c r="BN3" s="137"/>
      <c r="BO3" s="137"/>
      <c r="BP3" s="137"/>
      <c r="BQ3" s="138" t="str">
        <f>T($K4)</f>
        <v xml:space="preserve"> Rozkład: powszedni</v>
      </c>
    </row>
    <row r="4" spans="1:93" ht="18.75" thickBot="1" x14ac:dyDescent="0.25">
      <c r="B4" s="11" t="s">
        <v>28</v>
      </c>
      <c r="C4" s="225"/>
      <c r="D4" s="12"/>
      <c r="E4" s="154">
        <v>2</v>
      </c>
      <c r="F4" s="12"/>
      <c r="G4" s="12"/>
      <c r="H4" s="12"/>
      <c r="I4" s="12"/>
      <c r="J4" s="13"/>
      <c r="K4" s="14" t="s">
        <v>1</v>
      </c>
      <c r="L4" s="229"/>
      <c r="M4" s="12"/>
      <c r="N4" s="12"/>
      <c r="O4" s="12"/>
      <c r="P4" s="12"/>
      <c r="Q4" s="12"/>
      <c r="R4" s="12"/>
      <c r="S4" s="12"/>
      <c r="T4" s="12"/>
      <c r="U4" s="15"/>
      <c r="X4" s="16" t="s">
        <v>2</v>
      </c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8"/>
      <c r="AM4" s="19" t="s">
        <v>27</v>
      </c>
      <c r="AN4" s="20"/>
      <c r="AO4" s="20"/>
      <c r="AP4" s="20"/>
      <c r="AQ4" s="20"/>
      <c r="AR4" s="20"/>
      <c r="AS4" s="21"/>
      <c r="AV4" s="155" t="s">
        <v>2</v>
      </c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7"/>
      <c r="BK4" s="158" t="s">
        <v>27</v>
      </c>
      <c r="BL4" s="159"/>
      <c r="BM4" s="159"/>
      <c r="BN4" s="159"/>
      <c r="BO4" s="159"/>
      <c r="BP4" s="159"/>
      <c r="BQ4" s="160"/>
    </row>
    <row r="5" spans="1:93" x14ac:dyDescent="0.2">
      <c r="B5" s="22" t="s">
        <v>167</v>
      </c>
      <c r="C5" s="23"/>
      <c r="D5" s="23"/>
      <c r="E5" s="23"/>
      <c r="F5" s="23"/>
      <c r="G5" s="23"/>
      <c r="H5" s="23"/>
      <c r="I5" s="23"/>
      <c r="J5" s="23"/>
      <c r="K5" s="24" t="s">
        <v>168</v>
      </c>
      <c r="L5" s="23"/>
      <c r="M5" s="23"/>
      <c r="N5" s="23"/>
      <c r="O5" s="23"/>
      <c r="P5" s="23"/>
      <c r="Q5" s="23"/>
      <c r="R5" s="23"/>
      <c r="S5" s="25"/>
      <c r="T5" s="145" t="s">
        <v>3</v>
      </c>
      <c r="U5" s="146"/>
      <c r="X5" s="26" t="s">
        <v>4</v>
      </c>
      <c r="Y5" s="27" t="s">
        <v>4</v>
      </c>
      <c r="Z5" s="27" t="s">
        <v>4</v>
      </c>
      <c r="AA5" s="28" t="s">
        <v>4</v>
      </c>
      <c r="AB5" s="28" t="s">
        <v>4</v>
      </c>
      <c r="AC5" s="27" t="s">
        <v>4</v>
      </c>
      <c r="AD5" s="27" t="s">
        <v>4</v>
      </c>
      <c r="AE5" s="28" t="s">
        <v>4</v>
      </c>
      <c r="AF5" s="28" t="s">
        <v>4</v>
      </c>
      <c r="AG5" s="27" t="s">
        <v>4</v>
      </c>
      <c r="AH5" s="27" t="s">
        <v>4</v>
      </c>
      <c r="AI5" s="28" t="s">
        <v>4</v>
      </c>
      <c r="AJ5" s="28" t="s">
        <v>4</v>
      </c>
      <c r="AK5" s="29" t="s">
        <v>4</v>
      </c>
      <c r="AM5" s="30" t="s">
        <v>4</v>
      </c>
      <c r="AN5" s="31" t="s">
        <v>4</v>
      </c>
      <c r="AO5" s="32" t="s">
        <v>4</v>
      </c>
      <c r="AP5" s="31" t="s">
        <v>4</v>
      </c>
      <c r="AQ5" s="32" t="s">
        <v>4</v>
      </c>
      <c r="AR5" s="31" t="s">
        <v>4</v>
      </c>
      <c r="AS5" s="33" t="s">
        <v>4</v>
      </c>
      <c r="AV5" s="26" t="s">
        <v>4</v>
      </c>
      <c r="AW5" s="27" t="s">
        <v>4</v>
      </c>
      <c r="AX5" s="27" t="s">
        <v>4</v>
      </c>
      <c r="AY5" s="28" t="s">
        <v>4</v>
      </c>
      <c r="AZ5" s="28" t="s">
        <v>4</v>
      </c>
      <c r="BA5" s="27" t="s">
        <v>4</v>
      </c>
      <c r="BB5" s="27" t="s">
        <v>4</v>
      </c>
      <c r="BC5" s="28" t="s">
        <v>4</v>
      </c>
      <c r="BD5" s="28" t="s">
        <v>4</v>
      </c>
      <c r="BE5" s="27" t="s">
        <v>4</v>
      </c>
      <c r="BF5" s="27" t="s">
        <v>4</v>
      </c>
      <c r="BG5" s="28" t="s">
        <v>4</v>
      </c>
      <c r="BH5" s="28" t="s">
        <v>4</v>
      </c>
      <c r="BI5" s="29" t="s">
        <v>4</v>
      </c>
      <c r="BK5" s="30" t="s">
        <v>4</v>
      </c>
      <c r="BL5" s="31" t="s">
        <v>4</v>
      </c>
      <c r="BM5" s="32" t="s">
        <v>4</v>
      </c>
      <c r="BN5" s="31" t="s">
        <v>4</v>
      </c>
      <c r="BO5" s="32" t="s">
        <v>4</v>
      </c>
      <c r="BP5" s="31" t="s">
        <v>4</v>
      </c>
      <c r="BQ5" s="33" t="s">
        <v>4</v>
      </c>
    </row>
    <row r="6" spans="1:93" x14ac:dyDescent="0.2">
      <c r="B6" s="34" t="s">
        <v>5</v>
      </c>
      <c r="C6" s="226"/>
      <c r="D6" s="35"/>
      <c r="E6" s="35"/>
      <c r="F6" s="36"/>
      <c r="G6" s="37" t="s">
        <v>6</v>
      </c>
      <c r="H6" s="38"/>
      <c r="I6" s="39"/>
      <c r="J6" s="40"/>
      <c r="K6" s="41" t="s">
        <v>5</v>
      </c>
      <c r="L6" s="226"/>
      <c r="M6" s="35"/>
      <c r="N6" s="35"/>
      <c r="O6" s="36"/>
      <c r="P6" s="37" t="s">
        <v>6</v>
      </c>
      <c r="Q6" s="38"/>
      <c r="R6" s="39"/>
      <c r="S6" s="42"/>
      <c r="T6" s="458" t="s">
        <v>7</v>
      </c>
      <c r="U6" s="459"/>
      <c r="X6" s="43">
        <v>2.0099999999999998</v>
      </c>
      <c r="Y6" s="44">
        <v>5.01</v>
      </c>
      <c r="Z6" s="44">
        <v>6.31</v>
      </c>
      <c r="AA6" s="45">
        <v>8.01</v>
      </c>
      <c r="AB6" s="46">
        <v>9.31</v>
      </c>
      <c r="AC6" s="44">
        <v>11.01</v>
      </c>
      <c r="AD6" s="44">
        <v>12.31</v>
      </c>
      <c r="AE6" s="46">
        <v>14.01</v>
      </c>
      <c r="AF6" s="46">
        <v>15.31</v>
      </c>
      <c r="AG6" s="44">
        <v>17.010000000000002</v>
      </c>
      <c r="AH6" s="44">
        <v>18.309999999999999</v>
      </c>
      <c r="AI6" s="46">
        <v>20.010000000000002</v>
      </c>
      <c r="AJ6" s="46">
        <v>21.31</v>
      </c>
      <c r="AK6" s="47">
        <v>23.01</v>
      </c>
      <c r="AM6" s="48">
        <v>5.01</v>
      </c>
      <c r="AN6" s="49">
        <v>8.01</v>
      </c>
      <c r="AO6" s="50">
        <v>11.01</v>
      </c>
      <c r="AP6" s="49">
        <v>14.01</v>
      </c>
      <c r="AQ6" s="50">
        <v>17.010000000000002</v>
      </c>
      <c r="AR6" s="49">
        <v>20.010000000000002</v>
      </c>
      <c r="AS6" s="51">
        <v>23.01</v>
      </c>
      <c r="AV6" s="43">
        <v>2.0099999999999998</v>
      </c>
      <c r="AW6" s="44">
        <v>5.01</v>
      </c>
      <c r="AX6" s="44">
        <v>6.31</v>
      </c>
      <c r="AY6" s="45">
        <v>8.01</v>
      </c>
      <c r="AZ6" s="46">
        <v>9.31</v>
      </c>
      <c r="BA6" s="44">
        <v>11.01</v>
      </c>
      <c r="BB6" s="44">
        <v>12.31</v>
      </c>
      <c r="BC6" s="46">
        <v>14.01</v>
      </c>
      <c r="BD6" s="46">
        <v>15.31</v>
      </c>
      <c r="BE6" s="44">
        <v>17.010000000000002</v>
      </c>
      <c r="BF6" s="44">
        <v>18.309999999999999</v>
      </c>
      <c r="BG6" s="46">
        <v>20.010000000000002</v>
      </c>
      <c r="BH6" s="46">
        <v>21.31</v>
      </c>
      <c r="BI6" s="47">
        <v>23.01</v>
      </c>
      <c r="BK6" s="48">
        <v>5.01</v>
      </c>
      <c r="BL6" s="49">
        <v>8.01</v>
      </c>
      <c r="BM6" s="50">
        <v>11.01</v>
      </c>
      <c r="BN6" s="49">
        <v>14.01</v>
      </c>
      <c r="BO6" s="50">
        <v>17.010000000000002</v>
      </c>
      <c r="BP6" s="49">
        <v>20.010000000000002</v>
      </c>
      <c r="BQ6" s="51">
        <v>23.01</v>
      </c>
    </row>
    <row r="7" spans="1:93" ht="26.25" thickBot="1" x14ac:dyDescent="0.3">
      <c r="B7" s="452" t="s">
        <v>8</v>
      </c>
      <c r="C7" s="454" t="s">
        <v>48</v>
      </c>
      <c r="D7" s="454" t="s">
        <v>9</v>
      </c>
      <c r="E7" s="52" t="s">
        <v>10</v>
      </c>
      <c r="F7" s="53"/>
      <c r="G7" s="456" t="s">
        <v>11</v>
      </c>
      <c r="H7" s="456" t="s">
        <v>12</v>
      </c>
      <c r="I7" s="54" t="s">
        <v>13</v>
      </c>
      <c r="J7" s="55"/>
      <c r="K7" s="454" t="s">
        <v>8</v>
      </c>
      <c r="L7" s="454" t="s">
        <v>48</v>
      </c>
      <c r="M7" s="454" t="s">
        <v>9</v>
      </c>
      <c r="N7" s="52" t="s">
        <v>10</v>
      </c>
      <c r="O7" s="53"/>
      <c r="P7" s="456" t="s">
        <v>11</v>
      </c>
      <c r="Q7" s="456" t="s">
        <v>12</v>
      </c>
      <c r="R7" s="56" t="s">
        <v>14</v>
      </c>
      <c r="S7" s="57"/>
      <c r="T7" s="460"/>
      <c r="U7" s="461"/>
      <c r="X7" s="58" t="s">
        <v>15</v>
      </c>
      <c r="Y7" s="59" t="s">
        <v>15</v>
      </c>
      <c r="Z7" s="59" t="s">
        <v>15</v>
      </c>
      <c r="AA7" s="60" t="s">
        <v>15</v>
      </c>
      <c r="AB7" s="60" t="s">
        <v>15</v>
      </c>
      <c r="AC7" s="59" t="s">
        <v>15</v>
      </c>
      <c r="AD7" s="59" t="s">
        <v>15</v>
      </c>
      <c r="AE7" s="60" t="s">
        <v>15</v>
      </c>
      <c r="AF7" s="60" t="s">
        <v>15</v>
      </c>
      <c r="AG7" s="59" t="s">
        <v>15</v>
      </c>
      <c r="AH7" s="59" t="s">
        <v>15</v>
      </c>
      <c r="AI7" s="60" t="s">
        <v>15</v>
      </c>
      <c r="AJ7" s="60" t="s">
        <v>15</v>
      </c>
      <c r="AK7" s="61" t="s">
        <v>15</v>
      </c>
      <c r="AL7" s="62"/>
      <c r="AM7" s="63" t="s">
        <v>15</v>
      </c>
      <c r="AN7" s="64" t="s">
        <v>15</v>
      </c>
      <c r="AO7" s="65" t="s">
        <v>15</v>
      </c>
      <c r="AP7" s="64" t="s">
        <v>15</v>
      </c>
      <c r="AQ7" s="65" t="s">
        <v>15</v>
      </c>
      <c r="AR7" s="64" t="s">
        <v>15</v>
      </c>
      <c r="AS7" s="66" t="s">
        <v>15</v>
      </c>
      <c r="AV7" s="58" t="s">
        <v>15</v>
      </c>
      <c r="AW7" s="59" t="s">
        <v>15</v>
      </c>
      <c r="AX7" s="59" t="s">
        <v>15</v>
      </c>
      <c r="AY7" s="60" t="s">
        <v>15</v>
      </c>
      <c r="AZ7" s="60" t="s">
        <v>15</v>
      </c>
      <c r="BA7" s="59" t="s">
        <v>15</v>
      </c>
      <c r="BB7" s="59" t="s">
        <v>15</v>
      </c>
      <c r="BC7" s="60" t="s">
        <v>15</v>
      </c>
      <c r="BD7" s="60" t="s">
        <v>15</v>
      </c>
      <c r="BE7" s="59" t="s">
        <v>15</v>
      </c>
      <c r="BF7" s="59" t="s">
        <v>15</v>
      </c>
      <c r="BG7" s="60" t="s">
        <v>15</v>
      </c>
      <c r="BH7" s="60" t="s">
        <v>15</v>
      </c>
      <c r="BI7" s="61" t="s">
        <v>15</v>
      </c>
      <c r="BJ7" s="62"/>
      <c r="BK7" s="63" t="s">
        <v>15</v>
      </c>
      <c r="BL7" s="64" t="s">
        <v>15</v>
      </c>
      <c r="BM7" s="65" t="s">
        <v>15</v>
      </c>
      <c r="BN7" s="64" t="s">
        <v>15</v>
      </c>
      <c r="BO7" s="65" t="s">
        <v>15</v>
      </c>
      <c r="BP7" s="64" t="s">
        <v>15</v>
      </c>
      <c r="BQ7" s="66" t="s">
        <v>15</v>
      </c>
      <c r="BS7" s="135" t="s">
        <v>57</v>
      </c>
      <c r="BT7" s="139"/>
      <c r="BV7" s="135" t="s">
        <v>59</v>
      </c>
      <c r="BW7" s="139"/>
      <c r="BY7" s="135" t="s">
        <v>60</v>
      </c>
      <c r="BZ7" s="139"/>
      <c r="CB7" s="135" t="s">
        <v>61</v>
      </c>
      <c r="CC7" s="139"/>
      <c r="CE7" s="135" t="s">
        <v>62</v>
      </c>
      <c r="CF7" s="139"/>
      <c r="CH7" s="135" t="s">
        <v>63</v>
      </c>
      <c r="CI7" s="139"/>
      <c r="CK7" s="135" t="s">
        <v>64</v>
      </c>
      <c r="CL7" s="139"/>
      <c r="CN7" s="135" t="s">
        <v>65</v>
      </c>
      <c r="CO7" s="139"/>
    </row>
    <row r="8" spans="1:93" ht="26.25" thickBot="1" x14ac:dyDescent="0.25">
      <c r="B8" s="453"/>
      <c r="C8" s="455"/>
      <c r="D8" s="455"/>
      <c r="E8" s="367" t="s">
        <v>16</v>
      </c>
      <c r="F8" s="367" t="s">
        <v>17</v>
      </c>
      <c r="G8" s="457"/>
      <c r="H8" s="457"/>
      <c r="I8" s="68" t="s">
        <v>18</v>
      </c>
      <c r="J8" s="68" t="s">
        <v>19</v>
      </c>
      <c r="K8" s="455"/>
      <c r="L8" s="455"/>
      <c r="M8" s="455"/>
      <c r="N8" s="367" t="s">
        <v>20</v>
      </c>
      <c r="O8" s="367" t="s">
        <v>21</v>
      </c>
      <c r="P8" s="457"/>
      <c r="Q8" s="457"/>
      <c r="R8" s="68" t="s">
        <v>18</v>
      </c>
      <c r="S8" s="68" t="s">
        <v>19</v>
      </c>
      <c r="T8" s="68" t="s">
        <v>11</v>
      </c>
      <c r="U8" s="69" t="s">
        <v>12</v>
      </c>
      <c r="X8" s="70">
        <v>5</v>
      </c>
      <c r="Y8" s="71">
        <v>6.3</v>
      </c>
      <c r="Z8" s="71">
        <v>8</v>
      </c>
      <c r="AA8" s="72">
        <v>9.3000000000000007</v>
      </c>
      <c r="AB8" s="73">
        <v>11</v>
      </c>
      <c r="AC8" s="71">
        <v>12.3</v>
      </c>
      <c r="AD8" s="71">
        <v>14</v>
      </c>
      <c r="AE8" s="73">
        <v>15.3</v>
      </c>
      <c r="AF8" s="73">
        <v>17</v>
      </c>
      <c r="AG8" s="71">
        <v>18.3</v>
      </c>
      <c r="AH8" s="71">
        <v>20</v>
      </c>
      <c r="AI8" s="73">
        <v>21.3</v>
      </c>
      <c r="AJ8" s="73">
        <v>23</v>
      </c>
      <c r="AK8" s="74">
        <v>2</v>
      </c>
      <c r="AL8" s="62"/>
      <c r="AM8" s="75">
        <v>8</v>
      </c>
      <c r="AN8" s="76">
        <v>11</v>
      </c>
      <c r="AO8" s="77">
        <v>14</v>
      </c>
      <c r="AP8" s="76">
        <v>17</v>
      </c>
      <c r="AQ8" s="77">
        <v>20</v>
      </c>
      <c r="AR8" s="76">
        <v>23</v>
      </c>
      <c r="AS8" s="78">
        <v>5</v>
      </c>
      <c r="AV8" s="70">
        <v>5</v>
      </c>
      <c r="AW8" s="71">
        <v>6.3</v>
      </c>
      <c r="AX8" s="71">
        <v>8</v>
      </c>
      <c r="AY8" s="72">
        <v>9.3000000000000007</v>
      </c>
      <c r="AZ8" s="73">
        <v>11</v>
      </c>
      <c r="BA8" s="71">
        <v>12.3</v>
      </c>
      <c r="BB8" s="71">
        <v>14</v>
      </c>
      <c r="BC8" s="73">
        <v>15.3</v>
      </c>
      <c r="BD8" s="73">
        <v>17</v>
      </c>
      <c r="BE8" s="71">
        <v>18.3</v>
      </c>
      <c r="BF8" s="71">
        <v>20</v>
      </c>
      <c r="BG8" s="73">
        <v>21.3</v>
      </c>
      <c r="BH8" s="73">
        <v>23</v>
      </c>
      <c r="BI8" s="74">
        <v>2</v>
      </c>
      <c r="BJ8" s="62"/>
      <c r="BK8" s="75">
        <v>8</v>
      </c>
      <c r="BL8" s="76">
        <v>11</v>
      </c>
      <c r="BM8" s="77">
        <v>14</v>
      </c>
      <c r="BN8" s="76">
        <v>17</v>
      </c>
      <c r="BO8" s="77">
        <v>20</v>
      </c>
      <c r="BP8" s="76">
        <v>23</v>
      </c>
      <c r="BQ8" s="78">
        <v>5</v>
      </c>
      <c r="BS8" s="16" t="s">
        <v>55</v>
      </c>
      <c r="BT8" s="230" t="s">
        <v>56</v>
      </c>
      <c r="BV8" s="16" t="s">
        <v>55</v>
      </c>
      <c r="BW8" s="230" t="s">
        <v>56</v>
      </c>
      <c r="BY8" s="16" t="s">
        <v>55</v>
      </c>
      <c r="BZ8" s="230" t="s">
        <v>56</v>
      </c>
      <c r="CB8" s="16" t="s">
        <v>55</v>
      </c>
      <c r="CC8" s="230" t="s">
        <v>56</v>
      </c>
      <c r="CE8" s="16" t="s">
        <v>55</v>
      </c>
      <c r="CF8" s="230" t="s">
        <v>56</v>
      </c>
      <c r="CH8" s="16" t="s">
        <v>55</v>
      </c>
      <c r="CI8" s="230" t="s">
        <v>56</v>
      </c>
      <c r="CK8" s="16" t="s">
        <v>55</v>
      </c>
      <c r="CL8" s="230" t="s">
        <v>56</v>
      </c>
      <c r="CN8" s="16" t="s">
        <v>55</v>
      </c>
      <c r="CO8" s="230" t="s">
        <v>56</v>
      </c>
    </row>
    <row r="9" spans="1:93" ht="24.95" customHeight="1" x14ac:dyDescent="0.2">
      <c r="B9" s="365">
        <v>5.35</v>
      </c>
      <c r="C9" s="392" t="s">
        <v>80</v>
      </c>
      <c r="D9" s="389" t="s">
        <v>169</v>
      </c>
      <c r="E9" s="443">
        <v>3.8</v>
      </c>
      <c r="F9" s="443">
        <f>6.1-E9</f>
        <v>2.2999999999999998</v>
      </c>
      <c r="G9" s="80">
        <v>4</v>
      </c>
      <c r="H9" s="373">
        <f t="shared" ref="H9:H29" si="0">G9/(N(E9)+N(F9))</f>
        <v>0.65573770491803285</v>
      </c>
      <c r="I9" s="81" t="s">
        <v>147</v>
      </c>
      <c r="J9" s="369">
        <v>4</v>
      </c>
      <c r="K9" s="370">
        <v>5.58</v>
      </c>
      <c r="L9" s="395" t="s">
        <v>80</v>
      </c>
      <c r="M9" s="389" t="s">
        <v>128</v>
      </c>
      <c r="N9" s="443">
        <v>3.8</v>
      </c>
      <c r="O9" s="443" t="s">
        <v>23</v>
      </c>
      <c r="P9" s="369">
        <v>8</v>
      </c>
      <c r="Q9" s="373">
        <f t="shared" ref="Q9:Q29" si="1">P9/(N(N9)+N(O9))</f>
        <v>2.1052631578947367</v>
      </c>
      <c r="R9" s="81" t="s">
        <v>101</v>
      </c>
      <c r="S9" s="369">
        <v>8</v>
      </c>
      <c r="T9" s="84">
        <f t="shared" ref="T9:T31" si="2">G9+P9</f>
        <v>12</v>
      </c>
      <c r="U9" s="85">
        <f t="shared" ref="U9:U31" si="3">T9/(N(E9)+N(F9)+N(N9)+N(O9))</f>
        <v>1.2121212121212124</v>
      </c>
      <c r="X9" s="86">
        <f t="shared" ref="X9:AJ30" si="4">IF(N($B9)&gt;0,IF($B9&gt;=X$6,IF($B9&lt;=X$8,$G9,0),0),0)+IF(N($K9)&gt;0,IF($K9&gt;=X$6,IF($K9&lt;=X$8,$P9,0),0),0)</f>
        <v>0</v>
      </c>
      <c r="Y9" s="87">
        <f t="shared" si="4"/>
        <v>12</v>
      </c>
      <c r="Z9" s="87">
        <f t="shared" si="4"/>
        <v>0</v>
      </c>
      <c r="AA9" s="88">
        <f t="shared" si="4"/>
        <v>0</v>
      </c>
      <c r="AB9" s="88">
        <f t="shared" si="4"/>
        <v>0</v>
      </c>
      <c r="AC9" s="87">
        <f t="shared" si="4"/>
        <v>0</v>
      </c>
      <c r="AD9" s="87">
        <f t="shared" si="4"/>
        <v>0</v>
      </c>
      <c r="AE9" s="88">
        <f t="shared" si="4"/>
        <v>0</v>
      </c>
      <c r="AF9" s="88">
        <f t="shared" si="4"/>
        <v>0</v>
      </c>
      <c r="AG9" s="87">
        <f t="shared" si="4"/>
        <v>0</v>
      </c>
      <c r="AH9" s="87">
        <f t="shared" si="4"/>
        <v>0</v>
      </c>
      <c r="AI9" s="88">
        <f t="shared" si="4"/>
        <v>0</v>
      </c>
      <c r="AJ9" s="88">
        <f t="shared" si="4"/>
        <v>0</v>
      </c>
      <c r="AK9" s="89">
        <f t="shared" ref="AK9:AK30" si="5">IF(N($B9)&gt;0,IF($B9&gt;=AK$6,$G9,0),0)+IF(N($K9)&gt;0,IF($K9&gt;=AK$6,$P9,0),0)+IF(N($B9)&gt;0,IF($B9&lt;=AK$8,$G9,0),0)+IF(N($K9)&gt;0,IF($K9&lt;=AK$8,$P9,0),0)</f>
        <v>0</v>
      </c>
      <c r="AM9" s="90">
        <f t="shared" ref="AM9:AM30" si="6">Y9+Z9</f>
        <v>12</v>
      </c>
      <c r="AN9" s="91">
        <f t="shared" ref="AN9:AN30" si="7">AA9+AB9</f>
        <v>0</v>
      </c>
      <c r="AO9" s="92">
        <f t="shared" ref="AO9:AO30" si="8">AC9+AD9</f>
        <v>0</v>
      </c>
      <c r="AP9" s="91">
        <f t="shared" ref="AP9:AP30" si="9">AE9+AF9</f>
        <v>0</v>
      </c>
      <c r="AQ9" s="92">
        <f t="shared" ref="AQ9:AQ30" si="10">AG9+AH9</f>
        <v>0</v>
      </c>
      <c r="AR9" s="91">
        <f t="shared" ref="AR9:AR30" si="11">AI9+AJ9</f>
        <v>0</v>
      </c>
      <c r="AS9" s="93">
        <f t="shared" ref="AS9:AS30" si="12">AK9+X9</f>
        <v>0</v>
      </c>
      <c r="AV9" s="86">
        <f t="shared" ref="AV9:BH30" si="13">IF(N($B9)&gt;0,IF($B9&gt;=AV$6,IF($B9&lt;=AV$8,N($E9)+N($F9),0),0),0)+IF(N($K9)&gt;0,IF($K9&gt;=AV$6,IF($K9&lt;=AV$8,N($N9)+N($O9),0),0),0)</f>
        <v>0</v>
      </c>
      <c r="AW9" s="87">
        <f t="shared" si="13"/>
        <v>9.8999999999999986</v>
      </c>
      <c r="AX9" s="87">
        <f t="shared" si="13"/>
        <v>0</v>
      </c>
      <c r="AY9" s="88">
        <f t="shared" si="13"/>
        <v>0</v>
      </c>
      <c r="AZ9" s="88">
        <f t="shared" si="13"/>
        <v>0</v>
      </c>
      <c r="BA9" s="87">
        <f t="shared" si="13"/>
        <v>0</v>
      </c>
      <c r="BB9" s="87">
        <f t="shared" si="13"/>
        <v>0</v>
      </c>
      <c r="BC9" s="88">
        <f t="shared" si="13"/>
        <v>0</v>
      </c>
      <c r="BD9" s="88">
        <f t="shared" si="13"/>
        <v>0</v>
      </c>
      <c r="BE9" s="87">
        <f t="shared" si="13"/>
        <v>0</v>
      </c>
      <c r="BF9" s="87">
        <f t="shared" si="13"/>
        <v>0</v>
      </c>
      <c r="BG9" s="88">
        <f t="shared" si="13"/>
        <v>0</v>
      </c>
      <c r="BH9" s="88">
        <f t="shared" si="13"/>
        <v>0</v>
      </c>
      <c r="BI9" s="89">
        <f t="shared" ref="BI9:BI30" si="14">IF(N($B9)&gt;0,IF($B9&gt;=BI$6,IF($B9&lt;=BI$8+24,N($E9)+N($F9),0),0),0)+IF(N($K9)&gt;0,IF($K9&gt;=BI$6,IF($K9&lt;=BI$8+24,N($N9)+N($O9),0),0),0)+IF(N($B9)&gt;0,IF($B9&lt;=BI$8,N($E9)+N($F9),0),0)+IF(N($K9)&gt;0,IF($K9&lt;=BI$8,N($N9)+N($O9),0),0)</f>
        <v>0</v>
      </c>
      <c r="BK9" s="161">
        <f t="shared" ref="BK9:BK30" si="15">AW9+AX9</f>
        <v>9.8999999999999986</v>
      </c>
      <c r="BL9" s="162">
        <f t="shared" ref="BL9:BL30" si="16">AY9+AZ9</f>
        <v>0</v>
      </c>
      <c r="BM9" s="163">
        <f t="shared" ref="BM9:BM30" si="17">BA9+BB9</f>
        <v>0</v>
      </c>
      <c r="BN9" s="162">
        <f t="shared" ref="BN9:BN30" si="18">BC9+BD9</f>
        <v>0</v>
      </c>
      <c r="BO9" s="163">
        <f t="shared" ref="BO9:BO30" si="19">BE9+BF9</f>
        <v>0</v>
      </c>
      <c r="BP9" s="162">
        <f t="shared" ref="BP9:BP30" si="20">BG9+BH9</f>
        <v>0</v>
      </c>
      <c r="BQ9" s="164">
        <f t="shared" ref="BQ9:BQ30" si="21">BI9+AV9</f>
        <v>0</v>
      </c>
      <c r="BS9" s="86">
        <f>IF(T($C9)=T('Typy taboru'!$C$8),IF($J9&gt;0,IF($J9&gt;='Typy taboru'!$F$8,IF($J9&gt;'Typy taboru'!$G$8,IF($J9&gt;'Typy taboru'!$I$8,3,2),1),0)),0)</f>
        <v>0</v>
      </c>
      <c r="BT9" s="231">
        <f>IF(T($L9)=T('Typy taboru'!$C$8),IF($S9&gt;0,IF($S9&gt;='Typy taboru'!$F$8,IF($S9&gt;'Typy taboru'!$G$8,IF($S9&gt;'Typy taboru'!$I$8,3,2),1),0)),0)</f>
        <v>0</v>
      </c>
      <c r="BV9" s="237">
        <f>IF(T($C9)=T('Typy taboru'!$C$9),IF($J9&gt;0,IF($J9&gt;='Typy taboru'!$F$9,IF($J9&gt;'Typy taboru'!$G$9,IF($J9&gt;'Typy taboru'!$I$9,3,2),1),0)),0)</f>
        <v>0</v>
      </c>
      <c r="BW9" s="238">
        <f>IF(T($L9)=T('Typy taboru'!$C$9),IF($S9&gt;0,IF($S9&gt;='Typy taboru'!$F$9,IF($S9&gt;'Typy taboru'!$G$9,IF($S9&gt;'Typy taboru'!$I$9,3,2),1),0)),0)</f>
        <v>0</v>
      </c>
      <c r="BX9" s="216"/>
      <c r="BY9" s="237">
        <f>IF(T($C9)=T('Typy taboru'!$C$10),IF($J9&gt;0,IF($J9&gt;='Typy taboru'!$F$10,IF($J9&gt;'Typy taboru'!$G$10,IF($J9&gt;'Typy taboru'!$I$10,3,2),1),0)),0)</f>
        <v>0</v>
      </c>
      <c r="BZ9" s="238">
        <f>IF(T($L9)=T('Typy taboru'!$C$10),IF($S9&gt;0,IF($S9&gt;='Typy taboru'!$F$10,IF($S9&gt;'Typy taboru'!$G$10,IF($S9&gt;'Typy taboru'!$I$10,3,2),1),0)),0)</f>
        <v>0</v>
      </c>
      <c r="CB9" s="86">
        <f>IF(T($C9)=T('Typy taboru'!$C$11),IF($J9&gt;0,IF($J9&gt;='Typy taboru'!$F$11,IF($J9&gt;'Typy taboru'!$G$11,IF($J9&gt;'Typy taboru'!$I$11,3,2),1),0)),0)</f>
        <v>0</v>
      </c>
      <c r="CC9" s="231">
        <f>IF(T($L9)=T('Typy taboru'!$C$11),IF($S9&gt;0,IF($S9&gt;='Typy taboru'!$F$11,IF($S9&gt;'Typy taboru'!$G$11,IF($S9&gt;'Typy taboru'!$I$11,3,2),1),0)),0)</f>
        <v>0</v>
      </c>
      <c r="CE9" s="86">
        <f>IF(T($C9)=T('Typy taboru'!$C$12),IF($J9&gt;0,IF($J9&gt;='Typy taboru'!$F$12,IF($J9&gt;'Typy taboru'!$G$12,IF($J9&gt;'Typy taboru'!$I$12,3,2),1),0)),0)</f>
        <v>0</v>
      </c>
      <c r="CF9" s="231">
        <f>IF(T($L9)=T('Typy taboru'!$C$12),IF($S9&gt;0,IF($S9&gt;='Typy taboru'!$F$12,IF($S9&gt;'Typy taboru'!$G$12,IF($S9&gt;'Typy taboru'!$I$12,3,2),1),0)),0)</f>
        <v>0</v>
      </c>
      <c r="CH9" s="86">
        <f>IF(T($C9)=T('Typy taboru'!$C$13),IF($J9&gt;0,IF($J9&gt;='Typy taboru'!$F$13,IF($J9&gt;'Typy taboru'!$G$13,IF($J9&gt;'Typy taboru'!$I$13,3,2),1),0)),0)</f>
        <v>0</v>
      </c>
      <c r="CI9" s="231">
        <f>IF(T($L9)=T('Typy taboru'!$C$13),IF($S9&gt;0,IF($S9&gt;='Typy taboru'!$F$13,IF($S9&gt;'Typy taboru'!$G$13,IF($S9&gt;'Typy taboru'!$I$13,3,2),1),0)),0)</f>
        <v>0</v>
      </c>
      <c r="CK9" s="86">
        <f>IF(T($C9)=T('Typy taboru'!$C$14),IF($J9&gt;0,IF($J9&gt;='Typy taboru'!$F$14,IF($J9&gt;'Typy taboru'!$G$14,IF($J9&gt;'Typy taboru'!$I$14,3,2),1),0)),0)</f>
        <v>0</v>
      </c>
      <c r="CL9" s="231">
        <f>IF(T($L9)=T('Typy taboru'!$C$14),IF($S9&gt;0,IF($S9&gt;='Typy taboru'!$F$14,IF($S9&gt;'Typy taboru'!$G$14,IF($S9&gt;'Typy taboru'!$I$14,3,2),1),0)),0)</f>
        <v>0</v>
      </c>
      <c r="CN9" s="86">
        <f>IF(T($C9)=T('Typy taboru'!$C$15),IF($J9&gt;0,IF($J9&gt;='Typy taboru'!$F$15,IF($J9&gt;'Typy taboru'!$G$15,IF($J9&gt;'Typy taboru'!$I$15,3,2),1),0)),0)</f>
        <v>0</v>
      </c>
      <c r="CO9" s="231">
        <f>IF(T($L9)=T('Typy taboru'!$C$15),IF($S9&gt;0,IF($S9&gt;='Typy taboru'!$F$15,IF($S9&gt;'Typy taboru'!$G$15,IF($S9&gt;'Typy taboru'!$I$15,3,2),1),0)),0)</f>
        <v>0</v>
      </c>
    </row>
    <row r="10" spans="1:93" ht="24.95" customHeight="1" x14ac:dyDescent="0.2">
      <c r="B10" s="371">
        <v>6.24</v>
      </c>
      <c r="C10" s="393" t="s">
        <v>80</v>
      </c>
      <c r="D10" s="390" t="s">
        <v>169</v>
      </c>
      <c r="E10" s="439">
        <v>3.8</v>
      </c>
      <c r="F10" s="439" t="s">
        <v>23</v>
      </c>
      <c r="G10" s="372">
        <v>6</v>
      </c>
      <c r="H10" s="373">
        <f t="shared" ref="H10:H21" si="22">G10/(N(E10)+N(F10))</f>
        <v>1.5789473684210527</v>
      </c>
      <c r="I10" s="96" t="s">
        <v>108</v>
      </c>
      <c r="J10" s="372">
        <v>4</v>
      </c>
      <c r="K10" s="374">
        <v>6.4</v>
      </c>
      <c r="L10" s="396" t="s">
        <v>80</v>
      </c>
      <c r="M10" s="390" t="s">
        <v>128</v>
      </c>
      <c r="N10" s="439">
        <v>3.8</v>
      </c>
      <c r="O10" s="439" t="s">
        <v>23</v>
      </c>
      <c r="P10" s="372">
        <v>14</v>
      </c>
      <c r="Q10" s="373">
        <f t="shared" ref="Q10:Q21" si="23">P10/(N(N10)+N(O10))</f>
        <v>3.6842105263157898</v>
      </c>
      <c r="R10" s="96" t="s">
        <v>104</v>
      </c>
      <c r="S10" s="372">
        <v>14</v>
      </c>
      <c r="T10" s="375">
        <f t="shared" ref="T10:T21" si="24">G10+P10</f>
        <v>20</v>
      </c>
      <c r="U10" s="376">
        <f t="shared" ref="U10:U21" si="25">T10/(N(E10)+N(F10)+N(N10)+N(O10))</f>
        <v>2.6315789473684212</v>
      </c>
      <c r="X10" s="377">
        <f t="shared" si="4"/>
        <v>0</v>
      </c>
      <c r="Y10" s="378">
        <f t="shared" si="4"/>
        <v>6</v>
      </c>
      <c r="Z10" s="378">
        <f t="shared" si="4"/>
        <v>14</v>
      </c>
      <c r="AA10" s="379">
        <f t="shared" si="4"/>
        <v>0</v>
      </c>
      <c r="AB10" s="379">
        <f t="shared" si="4"/>
        <v>0</v>
      </c>
      <c r="AC10" s="378">
        <f t="shared" si="4"/>
        <v>0</v>
      </c>
      <c r="AD10" s="378">
        <f t="shared" si="4"/>
        <v>0</v>
      </c>
      <c r="AE10" s="379">
        <f t="shared" si="4"/>
        <v>0</v>
      </c>
      <c r="AF10" s="379">
        <f t="shared" si="4"/>
        <v>0</v>
      </c>
      <c r="AG10" s="378">
        <f t="shared" si="4"/>
        <v>0</v>
      </c>
      <c r="AH10" s="378">
        <f t="shared" si="4"/>
        <v>0</v>
      </c>
      <c r="AI10" s="379">
        <f t="shared" si="4"/>
        <v>0</v>
      </c>
      <c r="AJ10" s="379">
        <f t="shared" si="4"/>
        <v>0</v>
      </c>
      <c r="AK10" s="380">
        <f t="shared" si="5"/>
        <v>0</v>
      </c>
      <c r="AM10" s="381">
        <f t="shared" ref="AM10:AM21" si="26">Y10+Z10</f>
        <v>20</v>
      </c>
      <c r="AN10" s="382">
        <f t="shared" ref="AN10:AN21" si="27">AA10+AB10</f>
        <v>0</v>
      </c>
      <c r="AO10" s="383">
        <f t="shared" ref="AO10:AO21" si="28">AC10+AD10</f>
        <v>0</v>
      </c>
      <c r="AP10" s="382">
        <f t="shared" ref="AP10:AP21" si="29">AE10+AF10</f>
        <v>0</v>
      </c>
      <c r="AQ10" s="383">
        <f t="shared" ref="AQ10:AQ21" si="30">AG10+AH10</f>
        <v>0</v>
      </c>
      <c r="AR10" s="382">
        <f t="shared" ref="AR10:AR21" si="31">AI10+AJ10</f>
        <v>0</v>
      </c>
      <c r="AS10" s="384">
        <f t="shared" ref="AS10:AS21" si="32">AK10+X10</f>
        <v>0</v>
      </c>
      <c r="AV10" s="377">
        <f t="shared" si="13"/>
        <v>0</v>
      </c>
      <c r="AW10" s="378">
        <f t="shared" si="13"/>
        <v>3.8</v>
      </c>
      <c r="AX10" s="378">
        <f t="shared" si="13"/>
        <v>3.8</v>
      </c>
      <c r="AY10" s="379">
        <f t="shared" si="13"/>
        <v>0</v>
      </c>
      <c r="AZ10" s="379">
        <f t="shared" si="13"/>
        <v>0</v>
      </c>
      <c r="BA10" s="378">
        <f t="shared" si="13"/>
        <v>0</v>
      </c>
      <c r="BB10" s="378">
        <f t="shared" si="13"/>
        <v>0</v>
      </c>
      <c r="BC10" s="379">
        <f t="shared" si="13"/>
        <v>0</v>
      </c>
      <c r="BD10" s="379">
        <f t="shared" si="13"/>
        <v>0</v>
      </c>
      <c r="BE10" s="378">
        <f t="shared" si="13"/>
        <v>0</v>
      </c>
      <c r="BF10" s="378">
        <f t="shared" si="13"/>
        <v>0</v>
      </c>
      <c r="BG10" s="379">
        <f t="shared" si="13"/>
        <v>0</v>
      </c>
      <c r="BH10" s="379">
        <f t="shared" si="13"/>
        <v>0</v>
      </c>
      <c r="BI10" s="380">
        <f t="shared" si="14"/>
        <v>0</v>
      </c>
      <c r="BK10" s="381">
        <f t="shared" ref="BK10:BK21" si="33">AW10+AX10</f>
        <v>7.6</v>
      </c>
      <c r="BL10" s="382">
        <f t="shared" ref="BL10:BL21" si="34">AY10+AZ10</f>
        <v>0</v>
      </c>
      <c r="BM10" s="383">
        <f t="shared" ref="BM10:BM21" si="35">BA10+BB10</f>
        <v>0</v>
      </c>
      <c r="BN10" s="382">
        <f t="shared" ref="BN10:BN21" si="36">BC10+BD10</f>
        <v>0</v>
      </c>
      <c r="BO10" s="383">
        <f t="shared" ref="BO10:BO21" si="37">BE10+BF10</f>
        <v>0</v>
      </c>
      <c r="BP10" s="382">
        <f t="shared" ref="BP10:BP21" si="38">BG10+BH10</f>
        <v>0</v>
      </c>
      <c r="BQ10" s="384">
        <f t="shared" ref="BQ10:BQ21" si="39">BI10+AV10</f>
        <v>0</v>
      </c>
      <c r="BS10" s="377">
        <f>IF(T($C10)=T('Typy taboru'!$C$8),IF($J10&gt;0,IF($J10&gt;='Typy taboru'!$F$8,IF($J10&gt;'Typy taboru'!$G$8,IF($J10&gt;'Typy taboru'!$I$8,3,2),1),0)),0)</f>
        <v>0</v>
      </c>
      <c r="BT10" s="388">
        <f>IF(T($L10)=T('Typy taboru'!$C$8),IF($S10&gt;0,IF($S10&gt;='Typy taboru'!$F$8,IF($S10&gt;'Typy taboru'!$G$8,IF($S10&gt;'Typy taboru'!$I$8,3,2),1),0)),0)</f>
        <v>0</v>
      </c>
      <c r="BV10" s="377">
        <f>IF(T($C10)=T('Typy taboru'!$C$9),IF($J10&gt;0,IF($J10&gt;='Typy taboru'!$F$9,IF($J10&gt;'Typy taboru'!$G$9,IF($J10&gt;'Typy taboru'!$I$9,3,2),1),0)),0)</f>
        <v>0</v>
      </c>
      <c r="BW10" s="388">
        <f>IF(T($L10)=T('Typy taboru'!$C$9),IF($S10&gt;0,IF($S10&gt;='Typy taboru'!$F$9,IF($S10&gt;'Typy taboru'!$G$9,IF($S10&gt;'Typy taboru'!$I$9,3,2),1),0)),0)</f>
        <v>0</v>
      </c>
      <c r="BY10" s="377">
        <f>IF(T($C10)=T('Typy taboru'!$C$10),IF($J10&gt;0,IF($J10&gt;='Typy taboru'!$F$10,IF($J10&gt;'Typy taboru'!$G$10,IF($J10&gt;'Typy taboru'!$I$10,3,2),1),0)),0)</f>
        <v>0</v>
      </c>
      <c r="BZ10" s="388">
        <f>IF(T($L10)=T('Typy taboru'!$C$10),IF($S10&gt;0,IF($S10&gt;='Typy taboru'!$F$10,IF($S10&gt;'Typy taboru'!$G$10,IF($S10&gt;'Typy taboru'!$I$10,3,2),1),0)),0)</f>
        <v>0</v>
      </c>
      <c r="CB10" s="377">
        <f>IF(T($C10)=T('Typy taboru'!$C$11),IF($J10&gt;0,IF($J10&gt;='Typy taboru'!$F$11,IF($J10&gt;'Typy taboru'!$G$11,IF($J10&gt;'Typy taboru'!$I$11,3,2),1),0)),0)</f>
        <v>0</v>
      </c>
      <c r="CC10" s="388">
        <f>IF(T($L10)=T('Typy taboru'!$C$11),IF($S10&gt;0,IF($S10&gt;='Typy taboru'!$F$11,IF($S10&gt;'Typy taboru'!$G$11,IF($S10&gt;'Typy taboru'!$I$11,3,2),1),0)),0)</f>
        <v>0</v>
      </c>
      <c r="CE10" s="377">
        <f>IF(T($C10)=T('Typy taboru'!$C$12),IF($J10&gt;0,IF($J10&gt;='Typy taboru'!$F$12,IF($J10&gt;'Typy taboru'!$G$12,IF($J10&gt;'Typy taboru'!$I$12,3,2),1),0)),0)</f>
        <v>0</v>
      </c>
      <c r="CF10" s="388">
        <f>IF(T($L10)=T('Typy taboru'!$C$12),IF($S10&gt;0,IF($S10&gt;='Typy taboru'!$F$12,IF($S10&gt;'Typy taboru'!$G$12,IF($S10&gt;'Typy taboru'!$I$12,3,2),1),0)),0)</f>
        <v>0</v>
      </c>
      <c r="CH10" s="377">
        <f>IF(T($C10)=T('Typy taboru'!$C$13),IF($J10&gt;0,IF($J10&gt;='Typy taboru'!$F$13,IF($J10&gt;'Typy taboru'!$G$13,IF($J10&gt;'Typy taboru'!$I$13,3,2),1),0)),0)</f>
        <v>0</v>
      </c>
      <c r="CI10" s="388">
        <f>IF(T($L10)=T('Typy taboru'!$C$13),IF($S10&gt;0,IF($S10&gt;='Typy taboru'!$F$13,IF($S10&gt;'Typy taboru'!$G$13,IF($S10&gt;'Typy taboru'!$I$13,3,2),1),0)),0)</f>
        <v>0</v>
      </c>
      <c r="CK10" s="377">
        <f>IF(T($C10)=T('Typy taboru'!$C$14),IF($J10&gt;0,IF($J10&gt;='Typy taboru'!$F$14,IF($J10&gt;'Typy taboru'!$G$14,IF($J10&gt;'Typy taboru'!$I$14,3,2),1),0)),0)</f>
        <v>0</v>
      </c>
      <c r="CL10" s="388">
        <f>IF(T($L10)=T('Typy taboru'!$C$14),IF($S10&gt;0,IF($S10&gt;='Typy taboru'!$F$14,IF($S10&gt;'Typy taboru'!$G$14,IF($S10&gt;'Typy taboru'!$I$14,3,2),1),0)),0)</f>
        <v>0</v>
      </c>
      <c r="CN10" s="377">
        <f>IF(T($C10)=T('Typy taboru'!$C$15),IF($J10&gt;0,IF($J10&gt;='Typy taboru'!$F$15,IF($J10&gt;'Typy taboru'!$G$15,IF($J10&gt;'Typy taboru'!$I$15,3,2),1),0)),0)</f>
        <v>0</v>
      </c>
      <c r="CO10" s="388">
        <f>IF(T($L10)=T('Typy taboru'!$C$15),IF($S10&gt;0,IF($S10&gt;='Typy taboru'!$F$15,IF($S10&gt;'Typy taboru'!$G$15,IF($S10&gt;'Typy taboru'!$I$15,3,2),1),0)),0)</f>
        <v>0</v>
      </c>
    </row>
    <row r="11" spans="1:93" ht="24.95" customHeight="1" x14ac:dyDescent="0.2">
      <c r="B11" s="371">
        <v>6.57</v>
      </c>
      <c r="C11" s="393" t="s">
        <v>80</v>
      </c>
      <c r="D11" s="390" t="s">
        <v>133</v>
      </c>
      <c r="E11" s="439">
        <v>6.1</v>
      </c>
      <c r="F11" s="439" t="s">
        <v>23</v>
      </c>
      <c r="G11" s="372">
        <v>4</v>
      </c>
      <c r="H11" s="373">
        <f t="shared" si="22"/>
        <v>0.65573770491803285</v>
      </c>
      <c r="I11" s="96" t="s">
        <v>147</v>
      </c>
      <c r="J11" s="372">
        <v>4</v>
      </c>
      <c r="K11" s="374">
        <v>7.2</v>
      </c>
      <c r="L11" s="396" t="s">
        <v>80</v>
      </c>
      <c r="M11" s="390" t="s">
        <v>173</v>
      </c>
      <c r="N11" s="439">
        <v>7.2</v>
      </c>
      <c r="O11" s="439" t="s">
        <v>23</v>
      </c>
      <c r="P11" s="372">
        <v>29</v>
      </c>
      <c r="Q11" s="373">
        <f t="shared" si="23"/>
        <v>4.0277777777777777</v>
      </c>
      <c r="R11" s="96" t="s">
        <v>102</v>
      </c>
      <c r="S11" s="372">
        <v>25</v>
      </c>
      <c r="T11" s="375">
        <f t="shared" si="24"/>
        <v>33</v>
      </c>
      <c r="U11" s="376">
        <f t="shared" si="25"/>
        <v>2.481203007518797</v>
      </c>
      <c r="X11" s="377">
        <f t="shared" si="4"/>
        <v>0</v>
      </c>
      <c r="Y11" s="378">
        <f t="shared" si="4"/>
        <v>0</v>
      </c>
      <c r="Z11" s="378">
        <f t="shared" si="4"/>
        <v>33</v>
      </c>
      <c r="AA11" s="379">
        <f t="shared" si="4"/>
        <v>0</v>
      </c>
      <c r="AB11" s="379">
        <f t="shared" si="4"/>
        <v>0</v>
      </c>
      <c r="AC11" s="378">
        <f t="shared" si="4"/>
        <v>0</v>
      </c>
      <c r="AD11" s="378">
        <f t="shared" si="4"/>
        <v>0</v>
      </c>
      <c r="AE11" s="379">
        <f t="shared" si="4"/>
        <v>0</v>
      </c>
      <c r="AF11" s="379">
        <f t="shared" si="4"/>
        <v>0</v>
      </c>
      <c r="AG11" s="378">
        <f t="shared" si="4"/>
        <v>0</v>
      </c>
      <c r="AH11" s="378">
        <f t="shared" si="4"/>
        <v>0</v>
      </c>
      <c r="AI11" s="379">
        <f t="shared" si="4"/>
        <v>0</v>
      </c>
      <c r="AJ11" s="379">
        <f t="shared" si="4"/>
        <v>0</v>
      </c>
      <c r="AK11" s="380">
        <f t="shared" si="5"/>
        <v>0</v>
      </c>
      <c r="AM11" s="381">
        <f t="shared" si="26"/>
        <v>33</v>
      </c>
      <c r="AN11" s="382">
        <f t="shared" si="27"/>
        <v>0</v>
      </c>
      <c r="AO11" s="383">
        <f t="shared" si="28"/>
        <v>0</v>
      </c>
      <c r="AP11" s="382">
        <f t="shared" si="29"/>
        <v>0</v>
      </c>
      <c r="AQ11" s="383">
        <f t="shared" si="30"/>
        <v>0</v>
      </c>
      <c r="AR11" s="382">
        <f t="shared" si="31"/>
        <v>0</v>
      </c>
      <c r="AS11" s="384">
        <f t="shared" si="32"/>
        <v>0</v>
      </c>
      <c r="AV11" s="377">
        <f t="shared" si="13"/>
        <v>0</v>
      </c>
      <c r="AW11" s="378">
        <f t="shared" si="13"/>
        <v>0</v>
      </c>
      <c r="AX11" s="378">
        <f t="shared" si="13"/>
        <v>13.3</v>
      </c>
      <c r="AY11" s="379">
        <f t="shared" si="13"/>
        <v>0</v>
      </c>
      <c r="AZ11" s="379">
        <f t="shared" si="13"/>
        <v>0</v>
      </c>
      <c r="BA11" s="378">
        <f t="shared" si="13"/>
        <v>0</v>
      </c>
      <c r="BB11" s="378">
        <f t="shared" si="13"/>
        <v>0</v>
      </c>
      <c r="BC11" s="379">
        <f t="shared" si="13"/>
        <v>0</v>
      </c>
      <c r="BD11" s="379">
        <f t="shared" si="13"/>
        <v>0</v>
      </c>
      <c r="BE11" s="378">
        <f t="shared" si="13"/>
        <v>0</v>
      </c>
      <c r="BF11" s="378">
        <f t="shared" si="13"/>
        <v>0</v>
      </c>
      <c r="BG11" s="379">
        <f t="shared" si="13"/>
        <v>0</v>
      </c>
      <c r="BH11" s="379">
        <f t="shared" si="13"/>
        <v>0</v>
      </c>
      <c r="BI11" s="380">
        <f t="shared" si="14"/>
        <v>0</v>
      </c>
      <c r="BK11" s="381">
        <f t="shared" si="33"/>
        <v>13.3</v>
      </c>
      <c r="BL11" s="382">
        <f t="shared" si="34"/>
        <v>0</v>
      </c>
      <c r="BM11" s="383">
        <f t="shared" si="35"/>
        <v>0</v>
      </c>
      <c r="BN11" s="382">
        <f t="shared" si="36"/>
        <v>0</v>
      </c>
      <c r="BO11" s="383">
        <f t="shared" si="37"/>
        <v>0</v>
      </c>
      <c r="BP11" s="382">
        <f t="shared" si="38"/>
        <v>0</v>
      </c>
      <c r="BQ11" s="384">
        <f t="shared" si="39"/>
        <v>0</v>
      </c>
      <c r="BS11" s="377">
        <f>IF(T($C11)=T('Typy taboru'!$C$8),IF($J11&gt;0,IF($J11&gt;='Typy taboru'!$F$8,IF($J11&gt;'Typy taboru'!$G$8,IF($J11&gt;'Typy taboru'!$I$8,3,2),1),0)),0)</f>
        <v>0</v>
      </c>
      <c r="BT11" s="388">
        <f>IF(T($L11)=T('Typy taboru'!$C$8),IF($S11&gt;0,IF($S11&gt;='Typy taboru'!$F$8,IF($S11&gt;'Typy taboru'!$G$8,IF($S11&gt;'Typy taboru'!$I$8,3,2),1),0)),0)</f>
        <v>0</v>
      </c>
      <c r="BV11" s="377">
        <f>IF(T($C11)=T('Typy taboru'!$C$9),IF($J11&gt;0,IF($J11&gt;='Typy taboru'!$F$9,IF($J11&gt;'Typy taboru'!$G$9,IF($J11&gt;'Typy taboru'!$I$9,3,2),1),0)),0)</f>
        <v>0</v>
      </c>
      <c r="BW11" s="388">
        <f>IF(T($L11)=T('Typy taboru'!$C$9),IF($S11&gt;0,IF($S11&gt;='Typy taboru'!$F$9,IF($S11&gt;'Typy taboru'!$G$9,IF($S11&gt;'Typy taboru'!$I$9,3,2),1),0)),0)</f>
        <v>0</v>
      </c>
      <c r="BY11" s="377">
        <f>IF(T($C11)=T('Typy taboru'!$C$10),IF($J11&gt;0,IF($J11&gt;='Typy taboru'!$F$10,IF($J11&gt;'Typy taboru'!$G$10,IF($J11&gt;'Typy taboru'!$I$10,3,2),1),0)),0)</f>
        <v>0</v>
      </c>
      <c r="BZ11" s="388">
        <f>IF(T($L11)=T('Typy taboru'!$C$10),IF($S11&gt;0,IF($S11&gt;='Typy taboru'!$F$10,IF($S11&gt;'Typy taboru'!$G$10,IF($S11&gt;'Typy taboru'!$I$10,3,2),1),0)),0)</f>
        <v>0</v>
      </c>
      <c r="CB11" s="377">
        <f>IF(T($C11)=T('Typy taboru'!$C$11),IF($J11&gt;0,IF($J11&gt;='Typy taboru'!$F$11,IF($J11&gt;'Typy taboru'!$G$11,IF($J11&gt;'Typy taboru'!$I$11,3,2),1),0)),0)</f>
        <v>0</v>
      </c>
      <c r="CC11" s="388">
        <f>IF(T($L11)=T('Typy taboru'!$C$11),IF($S11&gt;0,IF($S11&gt;='Typy taboru'!$F$11,IF($S11&gt;'Typy taboru'!$G$11,IF($S11&gt;'Typy taboru'!$I$11,3,2),1),0)),0)</f>
        <v>0</v>
      </c>
      <c r="CE11" s="377">
        <f>IF(T($C11)=T('Typy taboru'!$C$12),IF($J11&gt;0,IF($J11&gt;='Typy taboru'!$F$12,IF($J11&gt;'Typy taboru'!$G$12,IF($J11&gt;'Typy taboru'!$I$12,3,2),1),0)),0)</f>
        <v>0</v>
      </c>
      <c r="CF11" s="388">
        <f>IF(T($L11)=T('Typy taboru'!$C$12),IF($S11&gt;0,IF($S11&gt;='Typy taboru'!$F$12,IF($S11&gt;'Typy taboru'!$G$12,IF($S11&gt;'Typy taboru'!$I$12,3,2),1),0)),0)</f>
        <v>0</v>
      </c>
      <c r="CH11" s="377">
        <f>IF(T($C11)=T('Typy taboru'!$C$13),IF($J11&gt;0,IF($J11&gt;='Typy taboru'!$F$13,IF($J11&gt;'Typy taboru'!$G$13,IF($J11&gt;'Typy taboru'!$I$13,3,2),1),0)),0)</f>
        <v>0</v>
      </c>
      <c r="CI11" s="388">
        <f>IF(T($L11)=T('Typy taboru'!$C$13),IF($S11&gt;0,IF($S11&gt;='Typy taboru'!$F$13,IF($S11&gt;'Typy taboru'!$G$13,IF($S11&gt;'Typy taboru'!$I$13,3,2),1),0)),0)</f>
        <v>0</v>
      </c>
      <c r="CK11" s="377">
        <f>IF(T($C11)=T('Typy taboru'!$C$14),IF($J11&gt;0,IF($J11&gt;='Typy taboru'!$F$14,IF($J11&gt;'Typy taboru'!$G$14,IF($J11&gt;'Typy taboru'!$I$14,3,2),1),0)),0)</f>
        <v>0</v>
      </c>
      <c r="CL11" s="388">
        <f>IF(T($L11)=T('Typy taboru'!$C$14),IF($S11&gt;0,IF($S11&gt;='Typy taboru'!$F$14,IF($S11&gt;'Typy taboru'!$G$14,IF($S11&gt;'Typy taboru'!$I$14,3,2),1),0)),0)</f>
        <v>0</v>
      </c>
      <c r="CN11" s="377">
        <f>IF(T($C11)=T('Typy taboru'!$C$15),IF($J11&gt;0,IF($J11&gt;='Typy taboru'!$F$15,IF($J11&gt;'Typy taboru'!$G$15,IF($J11&gt;'Typy taboru'!$I$15,3,2),1),0)),0)</f>
        <v>0</v>
      </c>
      <c r="CO11" s="388">
        <f>IF(T($L11)=T('Typy taboru'!$C$15),IF($S11&gt;0,IF($S11&gt;='Typy taboru'!$F$15,IF($S11&gt;'Typy taboru'!$G$15,IF($S11&gt;'Typy taboru'!$I$15,3,2),1),0)),0)</f>
        <v>0</v>
      </c>
    </row>
    <row r="12" spans="1:93" ht="24.95" customHeight="1" x14ac:dyDescent="0.2">
      <c r="B12" s="371">
        <v>7.55</v>
      </c>
      <c r="C12" s="393" t="s">
        <v>80</v>
      </c>
      <c r="D12" s="390" t="s">
        <v>169</v>
      </c>
      <c r="E12" s="439">
        <v>3.8</v>
      </c>
      <c r="F12" s="439" t="s">
        <v>23</v>
      </c>
      <c r="G12" s="372">
        <v>12</v>
      </c>
      <c r="H12" s="373">
        <f t="shared" si="22"/>
        <v>3.1578947368421053</v>
      </c>
      <c r="I12" s="96" t="s">
        <v>102</v>
      </c>
      <c r="J12" s="372">
        <v>9</v>
      </c>
      <c r="K12" s="374">
        <v>8.1199999999999992</v>
      </c>
      <c r="L12" s="396" t="s">
        <v>80</v>
      </c>
      <c r="M12" s="390" t="s">
        <v>131</v>
      </c>
      <c r="N12" s="439">
        <v>4.9000000000000004</v>
      </c>
      <c r="O12" s="439" t="s">
        <v>23</v>
      </c>
      <c r="P12" s="372">
        <v>25</v>
      </c>
      <c r="Q12" s="373">
        <f t="shared" si="23"/>
        <v>5.1020408163265305</v>
      </c>
      <c r="R12" s="96" t="s">
        <v>102</v>
      </c>
      <c r="S12" s="372">
        <v>20</v>
      </c>
      <c r="T12" s="375">
        <f t="shared" si="24"/>
        <v>37</v>
      </c>
      <c r="U12" s="376">
        <f t="shared" si="25"/>
        <v>4.2528735632183912</v>
      </c>
      <c r="X12" s="377">
        <f t="shared" si="4"/>
        <v>0</v>
      </c>
      <c r="Y12" s="378">
        <f t="shared" si="4"/>
        <v>0</v>
      </c>
      <c r="Z12" s="378">
        <f t="shared" si="4"/>
        <v>12</v>
      </c>
      <c r="AA12" s="379">
        <f t="shared" si="4"/>
        <v>25</v>
      </c>
      <c r="AB12" s="379">
        <f t="shared" si="4"/>
        <v>0</v>
      </c>
      <c r="AC12" s="378">
        <f t="shared" si="4"/>
        <v>0</v>
      </c>
      <c r="AD12" s="378">
        <f t="shared" si="4"/>
        <v>0</v>
      </c>
      <c r="AE12" s="379">
        <f t="shared" si="4"/>
        <v>0</v>
      </c>
      <c r="AF12" s="379">
        <f t="shared" si="4"/>
        <v>0</v>
      </c>
      <c r="AG12" s="378">
        <f t="shared" si="4"/>
        <v>0</v>
      </c>
      <c r="AH12" s="378">
        <f t="shared" si="4"/>
        <v>0</v>
      </c>
      <c r="AI12" s="379">
        <f t="shared" si="4"/>
        <v>0</v>
      </c>
      <c r="AJ12" s="379">
        <f t="shared" si="4"/>
        <v>0</v>
      </c>
      <c r="AK12" s="380">
        <f t="shared" si="5"/>
        <v>0</v>
      </c>
      <c r="AM12" s="381">
        <f t="shared" si="26"/>
        <v>12</v>
      </c>
      <c r="AN12" s="382">
        <f t="shared" si="27"/>
        <v>25</v>
      </c>
      <c r="AO12" s="383">
        <f t="shared" si="28"/>
        <v>0</v>
      </c>
      <c r="AP12" s="382">
        <f t="shared" si="29"/>
        <v>0</v>
      </c>
      <c r="AQ12" s="383">
        <f t="shared" si="30"/>
        <v>0</v>
      </c>
      <c r="AR12" s="382">
        <f t="shared" si="31"/>
        <v>0</v>
      </c>
      <c r="AS12" s="384">
        <f t="shared" si="32"/>
        <v>0</v>
      </c>
      <c r="AV12" s="377">
        <f t="shared" si="13"/>
        <v>0</v>
      </c>
      <c r="AW12" s="378">
        <f t="shared" si="13"/>
        <v>0</v>
      </c>
      <c r="AX12" s="378">
        <f t="shared" si="13"/>
        <v>3.8</v>
      </c>
      <c r="AY12" s="379">
        <f t="shared" si="13"/>
        <v>4.9000000000000004</v>
      </c>
      <c r="AZ12" s="379">
        <f t="shared" si="13"/>
        <v>0</v>
      </c>
      <c r="BA12" s="378">
        <f t="shared" si="13"/>
        <v>0</v>
      </c>
      <c r="BB12" s="378">
        <f t="shared" si="13"/>
        <v>0</v>
      </c>
      <c r="BC12" s="379">
        <f t="shared" si="13"/>
        <v>0</v>
      </c>
      <c r="BD12" s="379">
        <f t="shared" si="13"/>
        <v>0</v>
      </c>
      <c r="BE12" s="378">
        <f t="shared" si="13"/>
        <v>0</v>
      </c>
      <c r="BF12" s="378">
        <f t="shared" si="13"/>
        <v>0</v>
      </c>
      <c r="BG12" s="379">
        <f t="shared" si="13"/>
        <v>0</v>
      </c>
      <c r="BH12" s="379">
        <f t="shared" si="13"/>
        <v>0</v>
      </c>
      <c r="BI12" s="380">
        <f t="shared" si="14"/>
        <v>0</v>
      </c>
      <c r="BK12" s="381">
        <f t="shared" si="33"/>
        <v>3.8</v>
      </c>
      <c r="BL12" s="382">
        <f t="shared" si="34"/>
        <v>4.9000000000000004</v>
      </c>
      <c r="BM12" s="383">
        <f t="shared" si="35"/>
        <v>0</v>
      </c>
      <c r="BN12" s="382">
        <f t="shared" si="36"/>
        <v>0</v>
      </c>
      <c r="BO12" s="383">
        <f t="shared" si="37"/>
        <v>0</v>
      </c>
      <c r="BP12" s="382">
        <f t="shared" si="38"/>
        <v>0</v>
      </c>
      <c r="BQ12" s="384">
        <f t="shared" si="39"/>
        <v>0</v>
      </c>
      <c r="BS12" s="377">
        <f>IF(T($C12)=T('Typy taboru'!$C$8),IF($J12&gt;0,IF($J12&gt;='Typy taboru'!$F$8,IF($J12&gt;'Typy taboru'!$G$8,IF($J12&gt;'Typy taboru'!$I$8,3,2),1),0)),0)</f>
        <v>0</v>
      </c>
      <c r="BT12" s="388">
        <f>IF(T($L12)=T('Typy taboru'!$C$8),IF($S12&gt;0,IF($S12&gt;='Typy taboru'!$F$8,IF($S12&gt;'Typy taboru'!$G$8,IF($S12&gt;'Typy taboru'!$I$8,3,2),1),0)),0)</f>
        <v>0</v>
      </c>
      <c r="BV12" s="377">
        <f>IF(T($C12)=T('Typy taboru'!$C$9),IF($J12&gt;0,IF($J12&gt;='Typy taboru'!$F$9,IF($J12&gt;'Typy taboru'!$G$9,IF($J12&gt;'Typy taboru'!$I$9,3,2),1),0)),0)</f>
        <v>0</v>
      </c>
      <c r="BW12" s="388">
        <f>IF(T($L12)=T('Typy taboru'!$C$9),IF($S12&gt;0,IF($S12&gt;='Typy taboru'!$F$9,IF($S12&gt;'Typy taboru'!$G$9,IF($S12&gt;'Typy taboru'!$I$9,3,2),1),0)),0)</f>
        <v>0</v>
      </c>
      <c r="BY12" s="377">
        <f>IF(T($C12)=T('Typy taboru'!$C$10),IF($J12&gt;0,IF($J12&gt;='Typy taboru'!$F$10,IF($J12&gt;'Typy taboru'!$G$10,IF($J12&gt;'Typy taboru'!$I$10,3,2),1),0)),0)</f>
        <v>0</v>
      </c>
      <c r="BZ12" s="388">
        <f>IF(T($L12)=T('Typy taboru'!$C$10),IF($S12&gt;0,IF($S12&gt;='Typy taboru'!$F$10,IF($S12&gt;'Typy taboru'!$G$10,IF($S12&gt;'Typy taboru'!$I$10,3,2),1),0)),0)</f>
        <v>0</v>
      </c>
      <c r="CB12" s="377">
        <f>IF(T($C12)=T('Typy taboru'!$C$11),IF($J12&gt;0,IF($J12&gt;='Typy taboru'!$F$11,IF($J12&gt;'Typy taboru'!$G$11,IF($J12&gt;'Typy taboru'!$I$11,3,2),1),0)),0)</f>
        <v>0</v>
      </c>
      <c r="CC12" s="388">
        <f>IF(T($L12)=T('Typy taboru'!$C$11),IF($S12&gt;0,IF($S12&gt;='Typy taboru'!$F$11,IF($S12&gt;'Typy taboru'!$G$11,IF($S12&gt;'Typy taboru'!$I$11,3,2),1),0)),0)</f>
        <v>0</v>
      </c>
      <c r="CE12" s="377">
        <f>IF(T($C12)=T('Typy taboru'!$C$12),IF($J12&gt;0,IF($J12&gt;='Typy taboru'!$F$12,IF($J12&gt;'Typy taboru'!$G$12,IF($J12&gt;'Typy taboru'!$I$12,3,2),1),0)),0)</f>
        <v>0</v>
      </c>
      <c r="CF12" s="388">
        <f>IF(T($L12)=T('Typy taboru'!$C$12),IF($S12&gt;0,IF($S12&gt;='Typy taboru'!$F$12,IF($S12&gt;'Typy taboru'!$G$12,IF($S12&gt;'Typy taboru'!$I$12,3,2),1),0)),0)</f>
        <v>0</v>
      </c>
      <c r="CH12" s="377">
        <f>IF(T($C12)=T('Typy taboru'!$C$13),IF($J12&gt;0,IF($J12&gt;='Typy taboru'!$F$13,IF($J12&gt;'Typy taboru'!$G$13,IF($J12&gt;'Typy taboru'!$I$13,3,2),1),0)),0)</f>
        <v>0</v>
      </c>
      <c r="CI12" s="388">
        <f>IF(T($L12)=T('Typy taboru'!$C$13),IF($S12&gt;0,IF($S12&gt;='Typy taboru'!$F$13,IF($S12&gt;'Typy taboru'!$G$13,IF($S12&gt;'Typy taboru'!$I$13,3,2),1),0)),0)</f>
        <v>0</v>
      </c>
      <c r="CK12" s="377">
        <f>IF(T($C12)=T('Typy taboru'!$C$14),IF($J12&gt;0,IF($J12&gt;='Typy taboru'!$F$14,IF($J12&gt;'Typy taboru'!$G$14,IF($J12&gt;'Typy taboru'!$I$14,3,2),1),0)),0)</f>
        <v>0</v>
      </c>
      <c r="CL12" s="388">
        <f>IF(T($L12)=T('Typy taboru'!$C$14),IF($S12&gt;0,IF($S12&gt;='Typy taboru'!$F$14,IF($S12&gt;'Typy taboru'!$G$14,IF($S12&gt;'Typy taboru'!$I$14,3,2),1),0)),0)</f>
        <v>0</v>
      </c>
      <c r="CN12" s="377">
        <f>IF(T($C12)=T('Typy taboru'!$C$15),IF($J12&gt;0,IF($J12&gt;='Typy taboru'!$F$15,IF($J12&gt;'Typy taboru'!$G$15,IF($J12&gt;'Typy taboru'!$I$15,3,2),1),0)),0)</f>
        <v>0</v>
      </c>
      <c r="CO12" s="388">
        <f>IF(T($L12)=T('Typy taboru'!$C$15),IF($S12&gt;0,IF($S12&gt;='Typy taboru'!$F$15,IF($S12&gt;'Typy taboru'!$G$15,IF($S12&gt;'Typy taboru'!$I$15,3,2),1),0)),0)</f>
        <v>0</v>
      </c>
    </row>
    <row r="13" spans="1:93" ht="24.95" customHeight="1" x14ac:dyDescent="0.2">
      <c r="B13" s="371">
        <v>8.33</v>
      </c>
      <c r="C13" s="393" t="s">
        <v>80</v>
      </c>
      <c r="D13" s="390" t="s">
        <v>170</v>
      </c>
      <c r="E13" s="439">
        <v>7.2</v>
      </c>
      <c r="F13" s="439" t="s">
        <v>23</v>
      </c>
      <c r="G13" s="372">
        <v>22</v>
      </c>
      <c r="H13" s="373">
        <f t="shared" si="22"/>
        <v>3.0555555555555554</v>
      </c>
      <c r="I13" s="96" t="s">
        <v>171</v>
      </c>
      <c r="J13" s="372">
        <v>17</v>
      </c>
      <c r="K13" s="374">
        <v>9.1199999999999992</v>
      </c>
      <c r="L13" s="396" t="s">
        <v>80</v>
      </c>
      <c r="M13" s="390" t="s">
        <v>124</v>
      </c>
      <c r="N13" s="439">
        <v>8.3000000000000007</v>
      </c>
      <c r="O13" s="439" t="s">
        <v>23</v>
      </c>
      <c r="P13" s="372">
        <v>38</v>
      </c>
      <c r="Q13" s="373">
        <f t="shared" si="23"/>
        <v>4.5783132530120474</v>
      </c>
      <c r="R13" s="96" t="s">
        <v>102</v>
      </c>
      <c r="S13" s="372">
        <v>36</v>
      </c>
      <c r="T13" s="375">
        <f t="shared" si="24"/>
        <v>60</v>
      </c>
      <c r="U13" s="376">
        <f t="shared" si="25"/>
        <v>3.870967741935484</v>
      </c>
      <c r="X13" s="377">
        <f t="shared" si="4"/>
        <v>0</v>
      </c>
      <c r="Y13" s="378">
        <f t="shared" si="4"/>
        <v>0</v>
      </c>
      <c r="Z13" s="378">
        <f t="shared" si="4"/>
        <v>0</v>
      </c>
      <c r="AA13" s="379">
        <f t="shared" si="4"/>
        <v>60</v>
      </c>
      <c r="AB13" s="379">
        <f t="shared" si="4"/>
        <v>0</v>
      </c>
      <c r="AC13" s="378">
        <f t="shared" si="4"/>
        <v>0</v>
      </c>
      <c r="AD13" s="378">
        <f t="shared" si="4"/>
        <v>0</v>
      </c>
      <c r="AE13" s="379">
        <f t="shared" si="4"/>
        <v>0</v>
      </c>
      <c r="AF13" s="379">
        <f t="shared" si="4"/>
        <v>0</v>
      </c>
      <c r="AG13" s="378">
        <f t="shared" si="4"/>
        <v>0</v>
      </c>
      <c r="AH13" s="378">
        <f t="shared" si="4"/>
        <v>0</v>
      </c>
      <c r="AI13" s="379">
        <f t="shared" si="4"/>
        <v>0</v>
      </c>
      <c r="AJ13" s="379">
        <f t="shared" si="4"/>
        <v>0</v>
      </c>
      <c r="AK13" s="380">
        <f t="shared" si="5"/>
        <v>0</v>
      </c>
      <c r="AM13" s="381">
        <f t="shared" si="26"/>
        <v>0</v>
      </c>
      <c r="AN13" s="382">
        <f t="shared" si="27"/>
        <v>60</v>
      </c>
      <c r="AO13" s="383">
        <f t="shared" si="28"/>
        <v>0</v>
      </c>
      <c r="AP13" s="382">
        <f t="shared" si="29"/>
        <v>0</v>
      </c>
      <c r="AQ13" s="383">
        <f t="shared" si="30"/>
        <v>0</v>
      </c>
      <c r="AR13" s="382">
        <f t="shared" si="31"/>
        <v>0</v>
      </c>
      <c r="AS13" s="384">
        <f t="shared" si="32"/>
        <v>0</v>
      </c>
      <c r="AV13" s="377">
        <f t="shared" si="13"/>
        <v>0</v>
      </c>
      <c r="AW13" s="378">
        <f t="shared" si="13"/>
        <v>0</v>
      </c>
      <c r="AX13" s="378">
        <f t="shared" si="13"/>
        <v>0</v>
      </c>
      <c r="AY13" s="379">
        <f t="shared" si="13"/>
        <v>15.5</v>
      </c>
      <c r="AZ13" s="379">
        <f t="shared" si="13"/>
        <v>0</v>
      </c>
      <c r="BA13" s="378">
        <f t="shared" si="13"/>
        <v>0</v>
      </c>
      <c r="BB13" s="378">
        <f t="shared" si="13"/>
        <v>0</v>
      </c>
      <c r="BC13" s="379">
        <f t="shared" si="13"/>
        <v>0</v>
      </c>
      <c r="BD13" s="379">
        <f t="shared" si="13"/>
        <v>0</v>
      </c>
      <c r="BE13" s="378">
        <f t="shared" si="13"/>
        <v>0</v>
      </c>
      <c r="BF13" s="378">
        <f t="shared" si="13"/>
        <v>0</v>
      </c>
      <c r="BG13" s="379">
        <f t="shared" si="13"/>
        <v>0</v>
      </c>
      <c r="BH13" s="379">
        <f t="shared" si="13"/>
        <v>0</v>
      </c>
      <c r="BI13" s="380">
        <f t="shared" si="14"/>
        <v>0</v>
      </c>
      <c r="BK13" s="381">
        <f t="shared" si="33"/>
        <v>0</v>
      </c>
      <c r="BL13" s="382">
        <f t="shared" si="34"/>
        <v>15.5</v>
      </c>
      <c r="BM13" s="383">
        <f t="shared" si="35"/>
        <v>0</v>
      </c>
      <c r="BN13" s="382">
        <f t="shared" si="36"/>
        <v>0</v>
      </c>
      <c r="BO13" s="383">
        <f t="shared" si="37"/>
        <v>0</v>
      </c>
      <c r="BP13" s="382">
        <f t="shared" si="38"/>
        <v>0</v>
      </c>
      <c r="BQ13" s="384">
        <f t="shared" si="39"/>
        <v>0</v>
      </c>
      <c r="BS13" s="377">
        <f>IF(T($C13)=T('Typy taboru'!$C$8),IF($J13&gt;0,IF($J13&gt;='Typy taboru'!$F$8,IF($J13&gt;'Typy taboru'!$G$8,IF($J13&gt;'Typy taboru'!$I$8,3,2),1),0)),0)</f>
        <v>0</v>
      </c>
      <c r="BT13" s="388">
        <f>IF(T($L13)=T('Typy taboru'!$C$8),IF($S13&gt;0,IF($S13&gt;='Typy taboru'!$F$8,IF($S13&gt;'Typy taboru'!$G$8,IF($S13&gt;'Typy taboru'!$I$8,3,2),1),0)),0)</f>
        <v>0</v>
      </c>
      <c r="BV13" s="377">
        <f>IF(T($C13)=T('Typy taboru'!$C$9),IF($J13&gt;0,IF($J13&gt;='Typy taboru'!$F$9,IF($J13&gt;'Typy taboru'!$G$9,IF($J13&gt;'Typy taboru'!$I$9,3,2),1),0)),0)</f>
        <v>0</v>
      </c>
      <c r="BW13" s="388">
        <f>IF(T($L13)=T('Typy taboru'!$C$9),IF($S13&gt;0,IF($S13&gt;='Typy taboru'!$F$9,IF($S13&gt;'Typy taboru'!$G$9,IF($S13&gt;'Typy taboru'!$I$9,3,2),1),0)),0)</f>
        <v>0</v>
      </c>
      <c r="BY13" s="377">
        <f>IF(T($C13)=T('Typy taboru'!$C$10),IF($J13&gt;0,IF($J13&gt;='Typy taboru'!$F$10,IF($J13&gt;'Typy taboru'!$G$10,IF($J13&gt;'Typy taboru'!$I$10,3,2),1),0)),0)</f>
        <v>0</v>
      </c>
      <c r="BZ13" s="388">
        <f>IF(T($L13)=T('Typy taboru'!$C$10),IF($S13&gt;0,IF($S13&gt;='Typy taboru'!$F$10,IF($S13&gt;'Typy taboru'!$G$10,IF($S13&gt;'Typy taboru'!$I$10,3,2),1),0)),0)</f>
        <v>0</v>
      </c>
      <c r="CB13" s="377">
        <f>IF(T($C13)=T('Typy taboru'!$C$11),IF($J13&gt;0,IF($J13&gt;='Typy taboru'!$F$11,IF($J13&gt;'Typy taboru'!$G$11,IF($J13&gt;'Typy taboru'!$I$11,3,2),1),0)),0)</f>
        <v>0</v>
      </c>
      <c r="CC13" s="388">
        <f>IF(T($L13)=T('Typy taboru'!$C$11),IF($S13&gt;0,IF($S13&gt;='Typy taboru'!$F$11,IF($S13&gt;'Typy taboru'!$G$11,IF($S13&gt;'Typy taboru'!$I$11,3,2),1),0)),0)</f>
        <v>0</v>
      </c>
      <c r="CE13" s="377">
        <f>IF(T($C13)=T('Typy taboru'!$C$12),IF($J13&gt;0,IF($J13&gt;='Typy taboru'!$F$12,IF($J13&gt;'Typy taboru'!$G$12,IF($J13&gt;'Typy taboru'!$I$12,3,2),1),0)),0)</f>
        <v>0</v>
      </c>
      <c r="CF13" s="388">
        <f>IF(T($L13)=T('Typy taboru'!$C$12),IF($S13&gt;0,IF($S13&gt;='Typy taboru'!$F$12,IF($S13&gt;'Typy taboru'!$G$12,IF($S13&gt;'Typy taboru'!$I$12,3,2),1),0)),0)</f>
        <v>0</v>
      </c>
      <c r="CH13" s="377">
        <f>IF(T($C13)=T('Typy taboru'!$C$13),IF($J13&gt;0,IF($J13&gt;='Typy taboru'!$F$13,IF($J13&gt;'Typy taboru'!$G$13,IF($J13&gt;'Typy taboru'!$I$13,3,2),1),0)),0)</f>
        <v>0</v>
      </c>
      <c r="CI13" s="388">
        <f>IF(T($L13)=T('Typy taboru'!$C$13),IF($S13&gt;0,IF($S13&gt;='Typy taboru'!$F$13,IF($S13&gt;'Typy taboru'!$G$13,IF($S13&gt;'Typy taboru'!$I$13,3,2),1),0)),0)</f>
        <v>0</v>
      </c>
      <c r="CK13" s="377">
        <f>IF(T($C13)=T('Typy taboru'!$C$14),IF($J13&gt;0,IF($J13&gt;='Typy taboru'!$F$14,IF($J13&gt;'Typy taboru'!$G$14,IF($J13&gt;'Typy taboru'!$I$14,3,2),1),0)),0)</f>
        <v>0</v>
      </c>
      <c r="CL13" s="388">
        <f>IF(T($L13)=T('Typy taboru'!$C$14),IF($S13&gt;0,IF($S13&gt;='Typy taboru'!$F$14,IF($S13&gt;'Typy taboru'!$G$14,IF($S13&gt;'Typy taboru'!$I$14,3,2),1),0)),0)</f>
        <v>0</v>
      </c>
      <c r="CN13" s="377">
        <f>IF(T($C13)=T('Typy taboru'!$C$15),IF($J13&gt;0,IF($J13&gt;='Typy taboru'!$F$15,IF($J13&gt;'Typy taboru'!$G$15,IF($J13&gt;'Typy taboru'!$I$15,3,2),1),0)),0)</f>
        <v>0</v>
      </c>
      <c r="CO13" s="388">
        <f>IF(T($L13)=T('Typy taboru'!$C$15),IF($S13&gt;0,IF($S13&gt;='Typy taboru'!$F$15,IF($S13&gt;'Typy taboru'!$G$15,IF($S13&gt;'Typy taboru'!$I$15,3,2),1),0)),0)</f>
        <v>0</v>
      </c>
    </row>
    <row r="14" spans="1:93" ht="24.95" customHeight="1" x14ac:dyDescent="0.2">
      <c r="B14" s="371">
        <v>9.4</v>
      </c>
      <c r="C14" s="393" t="s">
        <v>80</v>
      </c>
      <c r="D14" s="390" t="s">
        <v>137</v>
      </c>
      <c r="E14" s="439">
        <v>4.9000000000000004</v>
      </c>
      <c r="F14" s="439" t="s">
        <v>23</v>
      </c>
      <c r="G14" s="372">
        <v>25</v>
      </c>
      <c r="H14" s="373">
        <f t="shared" si="22"/>
        <v>5.1020408163265305</v>
      </c>
      <c r="I14" s="96" t="s">
        <v>151</v>
      </c>
      <c r="J14" s="372">
        <v>18</v>
      </c>
      <c r="K14" s="374">
        <v>10.07</v>
      </c>
      <c r="L14" s="396" t="s">
        <v>80</v>
      </c>
      <c r="M14" s="390" t="s">
        <v>128</v>
      </c>
      <c r="N14" s="439">
        <v>3.8</v>
      </c>
      <c r="O14" s="439" t="s">
        <v>23</v>
      </c>
      <c r="P14" s="372">
        <v>34</v>
      </c>
      <c r="Q14" s="373">
        <f t="shared" si="23"/>
        <v>8.9473684210526319</v>
      </c>
      <c r="R14" s="96" t="s">
        <v>102</v>
      </c>
      <c r="S14" s="372">
        <v>25</v>
      </c>
      <c r="T14" s="375">
        <f t="shared" si="24"/>
        <v>59</v>
      </c>
      <c r="U14" s="376">
        <f t="shared" si="25"/>
        <v>6.7816091954022992</v>
      </c>
      <c r="X14" s="377">
        <f t="shared" si="4"/>
        <v>0</v>
      </c>
      <c r="Y14" s="378">
        <f t="shared" si="4"/>
        <v>0</v>
      </c>
      <c r="Z14" s="378">
        <f t="shared" si="4"/>
        <v>0</v>
      </c>
      <c r="AA14" s="379">
        <f t="shared" si="4"/>
        <v>0</v>
      </c>
      <c r="AB14" s="379">
        <f t="shared" si="4"/>
        <v>59</v>
      </c>
      <c r="AC14" s="378">
        <f t="shared" si="4"/>
        <v>0</v>
      </c>
      <c r="AD14" s="378">
        <f t="shared" si="4"/>
        <v>0</v>
      </c>
      <c r="AE14" s="379">
        <f t="shared" si="4"/>
        <v>0</v>
      </c>
      <c r="AF14" s="379">
        <f t="shared" si="4"/>
        <v>0</v>
      </c>
      <c r="AG14" s="378">
        <f t="shared" si="4"/>
        <v>0</v>
      </c>
      <c r="AH14" s="378">
        <f t="shared" si="4"/>
        <v>0</v>
      </c>
      <c r="AI14" s="379">
        <f t="shared" si="4"/>
        <v>0</v>
      </c>
      <c r="AJ14" s="379">
        <f t="shared" si="4"/>
        <v>0</v>
      </c>
      <c r="AK14" s="380">
        <f t="shared" si="5"/>
        <v>0</v>
      </c>
      <c r="AM14" s="381">
        <f t="shared" si="26"/>
        <v>0</v>
      </c>
      <c r="AN14" s="382">
        <f t="shared" si="27"/>
        <v>59</v>
      </c>
      <c r="AO14" s="383">
        <f t="shared" si="28"/>
        <v>0</v>
      </c>
      <c r="AP14" s="382">
        <f t="shared" si="29"/>
        <v>0</v>
      </c>
      <c r="AQ14" s="383">
        <f t="shared" si="30"/>
        <v>0</v>
      </c>
      <c r="AR14" s="382">
        <f t="shared" si="31"/>
        <v>0</v>
      </c>
      <c r="AS14" s="384">
        <f t="shared" si="32"/>
        <v>0</v>
      </c>
      <c r="AV14" s="377">
        <f t="shared" si="13"/>
        <v>0</v>
      </c>
      <c r="AW14" s="378">
        <f t="shared" si="13"/>
        <v>0</v>
      </c>
      <c r="AX14" s="378">
        <f t="shared" si="13"/>
        <v>0</v>
      </c>
      <c r="AY14" s="379">
        <f t="shared" si="13"/>
        <v>0</v>
      </c>
      <c r="AZ14" s="379">
        <f t="shared" si="13"/>
        <v>8.6999999999999993</v>
      </c>
      <c r="BA14" s="378">
        <f t="shared" si="13"/>
        <v>0</v>
      </c>
      <c r="BB14" s="378">
        <f t="shared" si="13"/>
        <v>0</v>
      </c>
      <c r="BC14" s="379">
        <f t="shared" si="13"/>
        <v>0</v>
      </c>
      <c r="BD14" s="379">
        <f t="shared" si="13"/>
        <v>0</v>
      </c>
      <c r="BE14" s="378">
        <f t="shared" si="13"/>
        <v>0</v>
      </c>
      <c r="BF14" s="378">
        <f t="shared" si="13"/>
        <v>0</v>
      </c>
      <c r="BG14" s="379">
        <f t="shared" si="13"/>
        <v>0</v>
      </c>
      <c r="BH14" s="379">
        <f t="shared" si="13"/>
        <v>0</v>
      </c>
      <c r="BI14" s="380">
        <f t="shared" si="14"/>
        <v>0</v>
      </c>
      <c r="BK14" s="381">
        <f t="shared" si="33"/>
        <v>0</v>
      </c>
      <c r="BL14" s="382">
        <f t="shared" si="34"/>
        <v>8.6999999999999993</v>
      </c>
      <c r="BM14" s="383">
        <f t="shared" si="35"/>
        <v>0</v>
      </c>
      <c r="BN14" s="382">
        <f t="shared" si="36"/>
        <v>0</v>
      </c>
      <c r="BO14" s="383">
        <f t="shared" si="37"/>
        <v>0</v>
      </c>
      <c r="BP14" s="382">
        <f t="shared" si="38"/>
        <v>0</v>
      </c>
      <c r="BQ14" s="384">
        <f t="shared" si="39"/>
        <v>0</v>
      </c>
      <c r="BS14" s="377">
        <f>IF(T($C14)=T('Typy taboru'!$C$8),IF($J14&gt;0,IF($J14&gt;='Typy taboru'!$F$8,IF($J14&gt;'Typy taboru'!$G$8,IF($J14&gt;'Typy taboru'!$I$8,3,2),1),0)),0)</f>
        <v>0</v>
      </c>
      <c r="BT14" s="388">
        <f>IF(T($L14)=T('Typy taboru'!$C$8),IF($S14&gt;0,IF($S14&gt;='Typy taboru'!$F$8,IF($S14&gt;'Typy taboru'!$G$8,IF($S14&gt;'Typy taboru'!$I$8,3,2),1),0)),0)</f>
        <v>0</v>
      </c>
      <c r="BV14" s="377">
        <f>IF(T($C14)=T('Typy taboru'!$C$9),IF($J14&gt;0,IF($J14&gt;='Typy taboru'!$F$9,IF($J14&gt;'Typy taboru'!$G$9,IF($J14&gt;'Typy taboru'!$I$9,3,2),1),0)),0)</f>
        <v>0</v>
      </c>
      <c r="BW14" s="388">
        <f>IF(T($L14)=T('Typy taboru'!$C$9),IF($S14&gt;0,IF($S14&gt;='Typy taboru'!$F$9,IF($S14&gt;'Typy taboru'!$G$9,IF($S14&gt;'Typy taboru'!$I$9,3,2),1),0)),0)</f>
        <v>0</v>
      </c>
      <c r="BY14" s="377">
        <f>IF(T($C14)=T('Typy taboru'!$C$10),IF($J14&gt;0,IF($J14&gt;='Typy taboru'!$F$10,IF($J14&gt;'Typy taboru'!$G$10,IF($J14&gt;'Typy taboru'!$I$10,3,2),1),0)),0)</f>
        <v>0</v>
      </c>
      <c r="BZ14" s="388">
        <f>IF(T($L14)=T('Typy taboru'!$C$10),IF($S14&gt;0,IF($S14&gt;='Typy taboru'!$F$10,IF($S14&gt;'Typy taboru'!$G$10,IF($S14&gt;'Typy taboru'!$I$10,3,2),1),0)),0)</f>
        <v>0</v>
      </c>
      <c r="CB14" s="377">
        <f>IF(T($C14)=T('Typy taboru'!$C$11),IF($J14&gt;0,IF($J14&gt;='Typy taboru'!$F$11,IF($J14&gt;'Typy taboru'!$G$11,IF($J14&gt;'Typy taboru'!$I$11,3,2),1),0)),0)</f>
        <v>0</v>
      </c>
      <c r="CC14" s="388">
        <f>IF(T($L14)=T('Typy taboru'!$C$11),IF($S14&gt;0,IF($S14&gt;='Typy taboru'!$F$11,IF($S14&gt;'Typy taboru'!$G$11,IF($S14&gt;'Typy taboru'!$I$11,3,2),1),0)),0)</f>
        <v>0</v>
      </c>
      <c r="CE14" s="377">
        <f>IF(T($C14)=T('Typy taboru'!$C$12),IF($J14&gt;0,IF($J14&gt;='Typy taboru'!$F$12,IF($J14&gt;'Typy taboru'!$G$12,IF($J14&gt;'Typy taboru'!$I$12,3,2),1),0)),0)</f>
        <v>0</v>
      </c>
      <c r="CF14" s="388">
        <f>IF(T($L14)=T('Typy taboru'!$C$12),IF($S14&gt;0,IF($S14&gt;='Typy taboru'!$F$12,IF($S14&gt;'Typy taboru'!$G$12,IF($S14&gt;'Typy taboru'!$I$12,3,2),1),0)),0)</f>
        <v>0</v>
      </c>
      <c r="CH14" s="377">
        <f>IF(T($C14)=T('Typy taboru'!$C$13),IF($J14&gt;0,IF($J14&gt;='Typy taboru'!$F$13,IF($J14&gt;'Typy taboru'!$G$13,IF($J14&gt;'Typy taboru'!$I$13,3,2),1),0)),0)</f>
        <v>0</v>
      </c>
      <c r="CI14" s="388">
        <f>IF(T($L14)=T('Typy taboru'!$C$13),IF($S14&gt;0,IF($S14&gt;='Typy taboru'!$F$13,IF($S14&gt;'Typy taboru'!$G$13,IF($S14&gt;'Typy taboru'!$I$13,3,2),1),0)),0)</f>
        <v>0</v>
      </c>
      <c r="CK14" s="377">
        <f>IF(T($C14)=T('Typy taboru'!$C$14),IF($J14&gt;0,IF($J14&gt;='Typy taboru'!$F$14,IF($J14&gt;'Typy taboru'!$G$14,IF($J14&gt;'Typy taboru'!$I$14,3,2),1),0)),0)</f>
        <v>0</v>
      </c>
      <c r="CL14" s="388">
        <f>IF(T($L14)=T('Typy taboru'!$C$14),IF($S14&gt;0,IF($S14&gt;='Typy taboru'!$F$14,IF($S14&gt;'Typy taboru'!$G$14,IF($S14&gt;'Typy taboru'!$I$14,3,2),1),0)),0)</f>
        <v>0</v>
      </c>
      <c r="CN14" s="377">
        <f>IF(T($C14)=T('Typy taboru'!$C$15),IF($J14&gt;0,IF($J14&gt;='Typy taboru'!$F$15,IF($J14&gt;'Typy taboru'!$G$15,IF($J14&gt;'Typy taboru'!$I$15,3,2),1),0)),0)</f>
        <v>0</v>
      </c>
      <c r="CO14" s="388">
        <f>IF(T($L14)=T('Typy taboru'!$C$15),IF($S14&gt;0,IF($S14&gt;='Typy taboru'!$F$15,IF($S14&gt;'Typy taboru'!$G$15,IF($S14&gt;'Typy taboru'!$I$15,3,2),1),0)),0)</f>
        <v>0</v>
      </c>
    </row>
    <row r="15" spans="1:93" ht="24.95" customHeight="1" x14ac:dyDescent="0.2">
      <c r="B15" s="371">
        <v>10.3</v>
      </c>
      <c r="C15" s="393" t="s">
        <v>80</v>
      </c>
      <c r="D15" s="390" t="s">
        <v>169</v>
      </c>
      <c r="E15" s="439">
        <v>3.8</v>
      </c>
      <c r="F15" s="439" t="s">
        <v>23</v>
      </c>
      <c r="G15" s="372">
        <v>27</v>
      </c>
      <c r="H15" s="373">
        <f t="shared" si="22"/>
        <v>7.1052631578947372</v>
      </c>
      <c r="I15" s="96" t="s">
        <v>102</v>
      </c>
      <c r="J15" s="372">
        <v>15</v>
      </c>
      <c r="K15" s="374">
        <v>11</v>
      </c>
      <c r="L15" s="396" t="s">
        <v>80</v>
      </c>
      <c r="M15" s="390" t="s">
        <v>128</v>
      </c>
      <c r="N15" s="439">
        <v>3.8</v>
      </c>
      <c r="O15" s="439" t="s">
        <v>23</v>
      </c>
      <c r="P15" s="372">
        <v>35</v>
      </c>
      <c r="Q15" s="373">
        <f t="shared" si="23"/>
        <v>9.2105263157894743</v>
      </c>
      <c r="R15" s="96" t="s">
        <v>104</v>
      </c>
      <c r="S15" s="372">
        <v>21</v>
      </c>
      <c r="T15" s="375">
        <f t="shared" si="24"/>
        <v>62</v>
      </c>
      <c r="U15" s="376">
        <f t="shared" si="25"/>
        <v>8.1578947368421062</v>
      </c>
      <c r="X15" s="377">
        <f t="shared" si="4"/>
        <v>0</v>
      </c>
      <c r="Y15" s="378">
        <f t="shared" si="4"/>
        <v>0</v>
      </c>
      <c r="Z15" s="378">
        <f t="shared" si="4"/>
        <v>0</v>
      </c>
      <c r="AA15" s="379">
        <f t="shared" si="4"/>
        <v>0</v>
      </c>
      <c r="AB15" s="379">
        <f t="shared" si="4"/>
        <v>62</v>
      </c>
      <c r="AC15" s="378">
        <f t="shared" si="4"/>
        <v>0</v>
      </c>
      <c r="AD15" s="378">
        <f t="shared" si="4"/>
        <v>0</v>
      </c>
      <c r="AE15" s="379">
        <f t="shared" si="4"/>
        <v>0</v>
      </c>
      <c r="AF15" s="379">
        <f t="shared" si="4"/>
        <v>0</v>
      </c>
      <c r="AG15" s="378">
        <f t="shared" si="4"/>
        <v>0</v>
      </c>
      <c r="AH15" s="378">
        <f t="shared" si="4"/>
        <v>0</v>
      </c>
      <c r="AI15" s="379">
        <f t="shared" si="4"/>
        <v>0</v>
      </c>
      <c r="AJ15" s="379">
        <f t="shared" si="4"/>
        <v>0</v>
      </c>
      <c r="AK15" s="380">
        <f t="shared" si="5"/>
        <v>0</v>
      </c>
      <c r="AM15" s="381">
        <f t="shared" si="26"/>
        <v>0</v>
      </c>
      <c r="AN15" s="382">
        <f t="shared" si="27"/>
        <v>62</v>
      </c>
      <c r="AO15" s="383">
        <f t="shared" si="28"/>
        <v>0</v>
      </c>
      <c r="AP15" s="382">
        <f t="shared" si="29"/>
        <v>0</v>
      </c>
      <c r="AQ15" s="383">
        <f t="shared" si="30"/>
        <v>0</v>
      </c>
      <c r="AR15" s="382">
        <f t="shared" si="31"/>
        <v>0</v>
      </c>
      <c r="AS15" s="384">
        <f t="shared" si="32"/>
        <v>0</v>
      </c>
      <c r="AV15" s="377">
        <f t="shared" si="13"/>
        <v>0</v>
      </c>
      <c r="AW15" s="378">
        <f t="shared" si="13"/>
        <v>0</v>
      </c>
      <c r="AX15" s="378">
        <f t="shared" si="13"/>
        <v>0</v>
      </c>
      <c r="AY15" s="379">
        <f t="shared" si="13"/>
        <v>0</v>
      </c>
      <c r="AZ15" s="379">
        <f t="shared" si="13"/>
        <v>7.6</v>
      </c>
      <c r="BA15" s="378">
        <f t="shared" si="13"/>
        <v>0</v>
      </c>
      <c r="BB15" s="378">
        <f t="shared" si="13"/>
        <v>0</v>
      </c>
      <c r="BC15" s="379">
        <f t="shared" si="13"/>
        <v>0</v>
      </c>
      <c r="BD15" s="379">
        <f t="shared" si="13"/>
        <v>0</v>
      </c>
      <c r="BE15" s="378">
        <f t="shared" si="13"/>
        <v>0</v>
      </c>
      <c r="BF15" s="378">
        <f t="shared" si="13"/>
        <v>0</v>
      </c>
      <c r="BG15" s="379">
        <f t="shared" si="13"/>
        <v>0</v>
      </c>
      <c r="BH15" s="379">
        <f t="shared" si="13"/>
        <v>0</v>
      </c>
      <c r="BI15" s="380">
        <f t="shared" si="14"/>
        <v>0</v>
      </c>
      <c r="BK15" s="381">
        <f t="shared" si="33"/>
        <v>0</v>
      </c>
      <c r="BL15" s="382">
        <f t="shared" si="34"/>
        <v>7.6</v>
      </c>
      <c r="BM15" s="383">
        <f t="shared" si="35"/>
        <v>0</v>
      </c>
      <c r="BN15" s="382">
        <f t="shared" si="36"/>
        <v>0</v>
      </c>
      <c r="BO15" s="383">
        <f t="shared" si="37"/>
        <v>0</v>
      </c>
      <c r="BP15" s="382">
        <f t="shared" si="38"/>
        <v>0</v>
      </c>
      <c r="BQ15" s="384">
        <f t="shared" si="39"/>
        <v>0</v>
      </c>
      <c r="BS15" s="377">
        <f>IF(T($C15)=T('Typy taboru'!$C$8),IF($J15&gt;0,IF($J15&gt;='Typy taboru'!$F$8,IF($J15&gt;'Typy taboru'!$G$8,IF($J15&gt;'Typy taboru'!$I$8,3,2),1),0)),0)</f>
        <v>0</v>
      </c>
      <c r="BT15" s="388">
        <f>IF(T($L15)=T('Typy taboru'!$C$8),IF($S15&gt;0,IF($S15&gt;='Typy taboru'!$F$8,IF($S15&gt;'Typy taboru'!$G$8,IF($S15&gt;'Typy taboru'!$I$8,3,2),1),0)),0)</f>
        <v>0</v>
      </c>
      <c r="BV15" s="377">
        <f>IF(T($C15)=T('Typy taboru'!$C$9),IF($J15&gt;0,IF($J15&gt;='Typy taboru'!$F$9,IF($J15&gt;'Typy taboru'!$G$9,IF($J15&gt;'Typy taboru'!$I$9,3,2),1),0)),0)</f>
        <v>0</v>
      </c>
      <c r="BW15" s="388">
        <f>IF(T($L15)=T('Typy taboru'!$C$9),IF($S15&gt;0,IF($S15&gt;='Typy taboru'!$F$9,IF($S15&gt;'Typy taboru'!$G$9,IF($S15&gt;'Typy taboru'!$I$9,3,2),1),0)),0)</f>
        <v>0</v>
      </c>
      <c r="BY15" s="377">
        <f>IF(T($C15)=T('Typy taboru'!$C$10),IF($J15&gt;0,IF($J15&gt;='Typy taboru'!$F$10,IF($J15&gt;'Typy taboru'!$G$10,IF($J15&gt;'Typy taboru'!$I$10,3,2),1),0)),0)</f>
        <v>0</v>
      </c>
      <c r="BZ15" s="388">
        <f>IF(T($L15)=T('Typy taboru'!$C$10),IF($S15&gt;0,IF($S15&gt;='Typy taboru'!$F$10,IF($S15&gt;'Typy taboru'!$G$10,IF($S15&gt;'Typy taboru'!$I$10,3,2),1),0)),0)</f>
        <v>0</v>
      </c>
      <c r="CB15" s="377">
        <f>IF(T($C15)=T('Typy taboru'!$C$11),IF($J15&gt;0,IF($J15&gt;='Typy taboru'!$F$11,IF($J15&gt;'Typy taboru'!$G$11,IF($J15&gt;'Typy taboru'!$I$11,3,2),1),0)),0)</f>
        <v>0</v>
      </c>
      <c r="CC15" s="388">
        <f>IF(T($L15)=T('Typy taboru'!$C$11),IF($S15&gt;0,IF($S15&gt;='Typy taboru'!$F$11,IF($S15&gt;'Typy taboru'!$G$11,IF($S15&gt;'Typy taboru'!$I$11,3,2),1),0)),0)</f>
        <v>0</v>
      </c>
      <c r="CE15" s="377">
        <f>IF(T($C15)=T('Typy taboru'!$C$12),IF($J15&gt;0,IF($J15&gt;='Typy taboru'!$F$12,IF($J15&gt;'Typy taboru'!$G$12,IF($J15&gt;'Typy taboru'!$I$12,3,2),1),0)),0)</f>
        <v>0</v>
      </c>
      <c r="CF15" s="388">
        <f>IF(T($L15)=T('Typy taboru'!$C$12),IF($S15&gt;0,IF($S15&gt;='Typy taboru'!$F$12,IF($S15&gt;'Typy taboru'!$G$12,IF($S15&gt;'Typy taboru'!$I$12,3,2),1),0)),0)</f>
        <v>0</v>
      </c>
      <c r="CH15" s="377">
        <f>IF(T($C15)=T('Typy taboru'!$C$13),IF($J15&gt;0,IF($J15&gt;='Typy taboru'!$F$13,IF($J15&gt;'Typy taboru'!$G$13,IF($J15&gt;'Typy taboru'!$I$13,3,2),1),0)),0)</f>
        <v>0</v>
      </c>
      <c r="CI15" s="388">
        <f>IF(T($L15)=T('Typy taboru'!$C$13),IF($S15&gt;0,IF($S15&gt;='Typy taboru'!$F$13,IF($S15&gt;'Typy taboru'!$G$13,IF($S15&gt;'Typy taboru'!$I$13,3,2),1),0)),0)</f>
        <v>0</v>
      </c>
      <c r="CK15" s="377">
        <f>IF(T($C15)=T('Typy taboru'!$C$14),IF($J15&gt;0,IF($J15&gt;='Typy taboru'!$F$14,IF($J15&gt;'Typy taboru'!$G$14,IF($J15&gt;'Typy taboru'!$I$14,3,2),1),0)),0)</f>
        <v>0</v>
      </c>
      <c r="CL15" s="388">
        <f>IF(T($L15)=T('Typy taboru'!$C$14),IF($S15&gt;0,IF($S15&gt;='Typy taboru'!$F$14,IF($S15&gt;'Typy taboru'!$G$14,IF($S15&gt;'Typy taboru'!$I$14,3,2),1),0)),0)</f>
        <v>0</v>
      </c>
      <c r="CN15" s="377">
        <f>IF(T($C15)=T('Typy taboru'!$C$15),IF($J15&gt;0,IF($J15&gt;='Typy taboru'!$F$15,IF($J15&gt;'Typy taboru'!$G$15,IF($J15&gt;'Typy taboru'!$I$15,3,2),1),0)),0)</f>
        <v>0</v>
      </c>
      <c r="CO15" s="388">
        <f>IF(T($L15)=T('Typy taboru'!$C$15),IF($S15&gt;0,IF($S15&gt;='Typy taboru'!$F$15,IF($S15&gt;'Typy taboru'!$G$15,IF($S15&gt;'Typy taboru'!$I$15,3,2),1),0)),0)</f>
        <v>0</v>
      </c>
    </row>
    <row r="16" spans="1:93" ht="24.95" customHeight="1" x14ac:dyDescent="0.2">
      <c r="B16" s="371">
        <v>11.5</v>
      </c>
      <c r="C16" s="393" t="s">
        <v>80</v>
      </c>
      <c r="D16" s="390" t="s">
        <v>169</v>
      </c>
      <c r="E16" s="439">
        <v>3.8</v>
      </c>
      <c r="F16" s="439" t="s">
        <v>23</v>
      </c>
      <c r="G16" s="372">
        <v>40</v>
      </c>
      <c r="H16" s="373">
        <f t="shared" si="22"/>
        <v>10.526315789473685</v>
      </c>
      <c r="I16" s="96" t="s">
        <v>108</v>
      </c>
      <c r="J16" s="372">
        <v>33</v>
      </c>
      <c r="K16" s="374">
        <v>12.15</v>
      </c>
      <c r="L16" s="396" t="s">
        <v>80</v>
      </c>
      <c r="M16" s="390" t="s">
        <v>128</v>
      </c>
      <c r="N16" s="439">
        <v>3.8</v>
      </c>
      <c r="O16" s="439" t="s">
        <v>23</v>
      </c>
      <c r="P16" s="372">
        <v>39</v>
      </c>
      <c r="Q16" s="373">
        <f t="shared" si="23"/>
        <v>10.263157894736842</v>
      </c>
      <c r="R16" s="96" t="s">
        <v>101</v>
      </c>
      <c r="S16" s="372">
        <v>18</v>
      </c>
      <c r="T16" s="375">
        <f t="shared" si="24"/>
        <v>79</v>
      </c>
      <c r="U16" s="376">
        <f t="shared" si="25"/>
        <v>10.394736842105264</v>
      </c>
      <c r="X16" s="377">
        <f t="shared" si="4"/>
        <v>0</v>
      </c>
      <c r="Y16" s="378">
        <f t="shared" si="4"/>
        <v>0</v>
      </c>
      <c r="Z16" s="378">
        <f t="shared" si="4"/>
        <v>0</v>
      </c>
      <c r="AA16" s="379">
        <f t="shared" si="4"/>
        <v>0</v>
      </c>
      <c r="AB16" s="379">
        <f t="shared" si="4"/>
        <v>0</v>
      </c>
      <c r="AC16" s="378">
        <f t="shared" si="4"/>
        <v>79</v>
      </c>
      <c r="AD16" s="378">
        <f t="shared" si="4"/>
        <v>0</v>
      </c>
      <c r="AE16" s="379">
        <f t="shared" si="4"/>
        <v>0</v>
      </c>
      <c r="AF16" s="379">
        <f t="shared" si="4"/>
        <v>0</v>
      </c>
      <c r="AG16" s="378">
        <f t="shared" si="4"/>
        <v>0</v>
      </c>
      <c r="AH16" s="378">
        <f t="shared" si="4"/>
        <v>0</v>
      </c>
      <c r="AI16" s="379">
        <f t="shared" si="4"/>
        <v>0</v>
      </c>
      <c r="AJ16" s="379">
        <f t="shared" si="4"/>
        <v>0</v>
      </c>
      <c r="AK16" s="380">
        <f t="shared" si="5"/>
        <v>0</v>
      </c>
      <c r="AM16" s="381">
        <f t="shared" si="26"/>
        <v>0</v>
      </c>
      <c r="AN16" s="382">
        <f t="shared" si="27"/>
        <v>0</v>
      </c>
      <c r="AO16" s="383">
        <f t="shared" si="28"/>
        <v>79</v>
      </c>
      <c r="AP16" s="382">
        <f t="shared" si="29"/>
        <v>0</v>
      </c>
      <c r="AQ16" s="383">
        <f t="shared" si="30"/>
        <v>0</v>
      </c>
      <c r="AR16" s="382">
        <f t="shared" si="31"/>
        <v>0</v>
      </c>
      <c r="AS16" s="384">
        <f t="shared" si="32"/>
        <v>0</v>
      </c>
      <c r="AV16" s="377">
        <f t="shared" si="13"/>
        <v>0</v>
      </c>
      <c r="AW16" s="378">
        <f t="shared" si="13"/>
        <v>0</v>
      </c>
      <c r="AX16" s="378">
        <f t="shared" si="13"/>
        <v>0</v>
      </c>
      <c r="AY16" s="379">
        <f t="shared" si="13"/>
        <v>0</v>
      </c>
      <c r="AZ16" s="379">
        <f t="shared" si="13"/>
        <v>0</v>
      </c>
      <c r="BA16" s="378">
        <f t="shared" si="13"/>
        <v>7.6</v>
      </c>
      <c r="BB16" s="378">
        <f t="shared" si="13"/>
        <v>0</v>
      </c>
      <c r="BC16" s="379">
        <f t="shared" si="13"/>
        <v>0</v>
      </c>
      <c r="BD16" s="379">
        <f t="shared" si="13"/>
        <v>0</v>
      </c>
      <c r="BE16" s="378">
        <f t="shared" si="13"/>
        <v>0</v>
      </c>
      <c r="BF16" s="378">
        <f t="shared" si="13"/>
        <v>0</v>
      </c>
      <c r="BG16" s="379">
        <f t="shared" si="13"/>
        <v>0</v>
      </c>
      <c r="BH16" s="379">
        <f t="shared" si="13"/>
        <v>0</v>
      </c>
      <c r="BI16" s="380">
        <f t="shared" si="14"/>
        <v>0</v>
      </c>
      <c r="BK16" s="381">
        <f t="shared" si="33"/>
        <v>0</v>
      </c>
      <c r="BL16" s="382">
        <f t="shared" si="34"/>
        <v>0</v>
      </c>
      <c r="BM16" s="383">
        <f t="shared" si="35"/>
        <v>7.6</v>
      </c>
      <c r="BN16" s="382">
        <f t="shared" si="36"/>
        <v>0</v>
      </c>
      <c r="BO16" s="383">
        <f t="shared" si="37"/>
        <v>0</v>
      </c>
      <c r="BP16" s="382">
        <f t="shared" si="38"/>
        <v>0</v>
      </c>
      <c r="BQ16" s="384">
        <f t="shared" si="39"/>
        <v>0</v>
      </c>
      <c r="BS16" s="377">
        <f>IF(T($C16)=T('Typy taboru'!$C$8),IF($J16&gt;0,IF($J16&gt;='Typy taboru'!$F$8,IF($J16&gt;'Typy taboru'!$G$8,IF($J16&gt;'Typy taboru'!$I$8,3,2),1),0)),0)</f>
        <v>0</v>
      </c>
      <c r="BT16" s="388">
        <f>IF(T($L16)=T('Typy taboru'!$C$8),IF($S16&gt;0,IF($S16&gt;='Typy taboru'!$F$8,IF($S16&gt;'Typy taboru'!$G$8,IF($S16&gt;'Typy taboru'!$I$8,3,2),1),0)),0)</f>
        <v>0</v>
      </c>
      <c r="BV16" s="377">
        <f>IF(T($C16)=T('Typy taboru'!$C$9),IF($J16&gt;0,IF($J16&gt;='Typy taboru'!$F$9,IF($J16&gt;'Typy taboru'!$G$9,IF($J16&gt;'Typy taboru'!$I$9,3,2),1),0)),0)</f>
        <v>0</v>
      </c>
      <c r="BW16" s="388">
        <f>IF(T($L16)=T('Typy taboru'!$C$9),IF($S16&gt;0,IF($S16&gt;='Typy taboru'!$F$9,IF($S16&gt;'Typy taboru'!$G$9,IF($S16&gt;'Typy taboru'!$I$9,3,2),1),0)),0)</f>
        <v>0</v>
      </c>
      <c r="BY16" s="377">
        <f>IF(T($C16)=T('Typy taboru'!$C$10),IF($J16&gt;0,IF($J16&gt;='Typy taboru'!$F$10,IF($J16&gt;'Typy taboru'!$G$10,IF($J16&gt;'Typy taboru'!$I$10,3,2),1),0)),0)</f>
        <v>0</v>
      </c>
      <c r="BZ16" s="388">
        <f>IF(T($L16)=T('Typy taboru'!$C$10),IF($S16&gt;0,IF($S16&gt;='Typy taboru'!$F$10,IF($S16&gt;'Typy taboru'!$G$10,IF($S16&gt;'Typy taboru'!$I$10,3,2),1),0)),0)</f>
        <v>0</v>
      </c>
      <c r="CB16" s="377">
        <f>IF(T($C16)=T('Typy taboru'!$C$11),IF($J16&gt;0,IF($J16&gt;='Typy taboru'!$F$11,IF($J16&gt;'Typy taboru'!$G$11,IF($J16&gt;'Typy taboru'!$I$11,3,2),1),0)),0)</f>
        <v>0</v>
      </c>
      <c r="CC16" s="388">
        <f>IF(T($L16)=T('Typy taboru'!$C$11),IF($S16&gt;0,IF($S16&gt;='Typy taboru'!$F$11,IF($S16&gt;'Typy taboru'!$G$11,IF($S16&gt;'Typy taboru'!$I$11,3,2),1),0)),0)</f>
        <v>0</v>
      </c>
      <c r="CE16" s="377">
        <f>IF(T($C16)=T('Typy taboru'!$C$12),IF($J16&gt;0,IF($J16&gt;='Typy taboru'!$F$12,IF($J16&gt;'Typy taboru'!$G$12,IF($J16&gt;'Typy taboru'!$I$12,3,2),1),0)),0)</f>
        <v>0</v>
      </c>
      <c r="CF16" s="388">
        <f>IF(T($L16)=T('Typy taboru'!$C$12),IF($S16&gt;0,IF($S16&gt;='Typy taboru'!$F$12,IF($S16&gt;'Typy taboru'!$G$12,IF($S16&gt;'Typy taboru'!$I$12,3,2),1),0)),0)</f>
        <v>0</v>
      </c>
      <c r="CH16" s="377">
        <f>IF(T($C16)=T('Typy taboru'!$C$13),IF($J16&gt;0,IF($J16&gt;='Typy taboru'!$F$13,IF($J16&gt;'Typy taboru'!$G$13,IF($J16&gt;'Typy taboru'!$I$13,3,2),1),0)),0)</f>
        <v>0</v>
      </c>
      <c r="CI16" s="388">
        <f>IF(T($L16)=T('Typy taboru'!$C$13),IF($S16&gt;0,IF($S16&gt;='Typy taboru'!$F$13,IF($S16&gt;'Typy taboru'!$G$13,IF($S16&gt;'Typy taboru'!$I$13,3,2),1),0)),0)</f>
        <v>0</v>
      </c>
      <c r="CK16" s="377">
        <f>IF(T($C16)=T('Typy taboru'!$C$14),IF($J16&gt;0,IF($J16&gt;='Typy taboru'!$F$14,IF($J16&gt;'Typy taboru'!$G$14,IF($J16&gt;'Typy taboru'!$I$14,3,2),1),0)),0)</f>
        <v>0</v>
      </c>
      <c r="CL16" s="388">
        <f>IF(T($L16)=T('Typy taboru'!$C$14),IF($S16&gt;0,IF($S16&gt;='Typy taboru'!$F$14,IF($S16&gt;'Typy taboru'!$G$14,IF($S16&gt;'Typy taboru'!$I$14,3,2),1),0)),0)</f>
        <v>0</v>
      </c>
      <c r="CN16" s="377">
        <f>IF(T($C16)=T('Typy taboru'!$C$15),IF($J16&gt;0,IF($J16&gt;='Typy taboru'!$F$15,IF($J16&gt;'Typy taboru'!$G$15,IF($J16&gt;'Typy taboru'!$I$15,3,2),1),0)),0)</f>
        <v>0</v>
      </c>
      <c r="CO16" s="388">
        <f>IF(T($L16)=T('Typy taboru'!$C$15),IF($S16&gt;0,IF($S16&gt;='Typy taboru'!$F$15,IF($S16&gt;'Typy taboru'!$G$15,IF($S16&gt;'Typy taboru'!$I$15,3,2),1),0)),0)</f>
        <v>0</v>
      </c>
    </row>
    <row r="17" spans="2:93" ht="24.95" customHeight="1" x14ac:dyDescent="0.2">
      <c r="B17" s="371">
        <v>12.36</v>
      </c>
      <c r="C17" s="393" t="s">
        <v>80</v>
      </c>
      <c r="D17" s="390" t="s">
        <v>169</v>
      </c>
      <c r="E17" s="439">
        <v>3.8</v>
      </c>
      <c r="F17" s="439" t="s">
        <v>23</v>
      </c>
      <c r="G17" s="372">
        <v>26</v>
      </c>
      <c r="H17" s="373">
        <f t="shared" si="22"/>
        <v>6.8421052631578947</v>
      </c>
      <c r="I17" s="96" t="s">
        <v>102</v>
      </c>
      <c r="J17" s="372">
        <v>18</v>
      </c>
      <c r="K17" s="374">
        <v>12.54</v>
      </c>
      <c r="L17" s="396" t="s">
        <v>80</v>
      </c>
      <c r="M17" s="390" t="s">
        <v>131</v>
      </c>
      <c r="N17" s="439">
        <v>4.9000000000000004</v>
      </c>
      <c r="O17" s="439" t="s">
        <v>23</v>
      </c>
      <c r="P17" s="372">
        <v>21</v>
      </c>
      <c r="Q17" s="373">
        <f t="shared" si="23"/>
        <v>4.2857142857142856</v>
      </c>
      <c r="R17" s="96" t="s">
        <v>132</v>
      </c>
      <c r="S17" s="372">
        <v>12</v>
      </c>
      <c r="T17" s="375">
        <f t="shared" si="24"/>
        <v>47</v>
      </c>
      <c r="U17" s="376">
        <f t="shared" si="25"/>
        <v>5.4022988505747129</v>
      </c>
      <c r="X17" s="377">
        <f t="shared" si="4"/>
        <v>0</v>
      </c>
      <c r="Y17" s="378">
        <f t="shared" si="4"/>
        <v>0</v>
      </c>
      <c r="Z17" s="378">
        <f t="shared" si="4"/>
        <v>0</v>
      </c>
      <c r="AA17" s="379">
        <f t="shared" si="4"/>
        <v>0</v>
      </c>
      <c r="AB17" s="379">
        <f t="shared" si="4"/>
        <v>0</v>
      </c>
      <c r="AC17" s="378">
        <f t="shared" si="4"/>
        <v>0</v>
      </c>
      <c r="AD17" s="378">
        <f t="shared" si="4"/>
        <v>47</v>
      </c>
      <c r="AE17" s="379">
        <f t="shared" si="4"/>
        <v>0</v>
      </c>
      <c r="AF17" s="379">
        <f t="shared" si="4"/>
        <v>0</v>
      </c>
      <c r="AG17" s="378">
        <f t="shared" si="4"/>
        <v>0</v>
      </c>
      <c r="AH17" s="378">
        <f t="shared" si="4"/>
        <v>0</v>
      </c>
      <c r="AI17" s="379">
        <f t="shared" si="4"/>
        <v>0</v>
      </c>
      <c r="AJ17" s="379">
        <f t="shared" si="4"/>
        <v>0</v>
      </c>
      <c r="AK17" s="380">
        <f t="shared" si="5"/>
        <v>0</v>
      </c>
      <c r="AM17" s="381">
        <f t="shared" si="26"/>
        <v>0</v>
      </c>
      <c r="AN17" s="382">
        <f t="shared" si="27"/>
        <v>0</v>
      </c>
      <c r="AO17" s="383">
        <f t="shared" si="28"/>
        <v>47</v>
      </c>
      <c r="AP17" s="382">
        <f t="shared" si="29"/>
        <v>0</v>
      </c>
      <c r="AQ17" s="383">
        <f t="shared" si="30"/>
        <v>0</v>
      </c>
      <c r="AR17" s="382">
        <f t="shared" si="31"/>
        <v>0</v>
      </c>
      <c r="AS17" s="384">
        <f t="shared" si="32"/>
        <v>0</v>
      </c>
      <c r="AV17" s="377">
        <f t="shared" si="13"/>
        <v>0</v>
      </c>
      <c r="AW17" s="378">
        <f t="shared" si="13"/>
        <v>0</v>
      </c>
      <c r="AX17" s="378">
        <f t="shared" si="13"/>
        <v>0</v>
      </c>
      <c r="AY17" s="379">
        <f t="shared" si="13"/>
        <v>0</v>
      </c>
      <c r="AZ17" s="379">
        <f t="shared" si="13"/>
        <v>0</v>
      </c>
      <c r="BA17" s="378">
        <f t="shared" si="13"/>
        <v>0</v>
      </c>
      <c r="BB17" s="378">
        <f t="shared" si="13"/>
        <v>8.6999999999999993</v>
      </c>
      <c r="BC17" s="379">
        <f t="shared" si="13"/>
        <v>0</v>
      </c>
      <c r="BD17" s="379">
        <f t="shared" si="13"/>
        <v>0</v>
      </c>
      <c r="BE17" s="378">
        <f t="shared" si="13"/>
        <v>0</v>
      </c>
      <c r="BF17" s="378">
        <f t="shared" si="13"/>
        <v>0</v>
      </c>
      <c r="BG17" s="379">
        <f t="shared" si="13"/>
        <v>0</v>
      </c>
      <c r="BH17" s="379">
        <f t="shared" si="13"/>
        <v>0</v>
      </c>
      <c r="BI17" s="380">
        <f t="shared" si="14"/>
        <v>0</v>
      </c>
      <c r="BK17" s="381">
        <f t="shared" si="33"/>
        <v>0</v>
      </c>
      <c r="BL17" s="382">
        <f t="shared" si="34"/>
        <v>0</v>
      </c>
      <c r="BM17" s="383">
        <f t="shared" si="35"/>
        <v>8.6999999999999993</v>
      </c>
      <c r="BN17" s="382">
        <f t="shared" si="36"/>
        <v>0</v>
      </c>
      <c r="BO17" s="383">
        <f t="shared" si="37"/>
        <v>0</v>
      </c>
      <c r="BP17" s="382">
        <f t="shared" si="38"/>
        <v>0</v>
      </c>
      <c r="BQ17" s="384">
        <f t="shared" si="39"/>
        <v>0</v>
      </c>
      <c r="BS17" s="377">
        <f>IF(T($C17)=T('Typy taboru'!$C$8),IF($J17&gt;0,IF($J17&gt;='Typy taboru'!$F$8,IF($J17&gt;'Typy taboru'!$G$8,IF($J17&gt;'Typy taboru'!$I$8,3,2),1),0)),0)</f>
        <v>0</v>
      </c>
      <c r="BT17" s="388">
        <f>IF(T($L17)=T('Typy taboru'!$C$8),IF($S17&gt;0,IF($S17&gt;='Typy taboru'!$F$8,IF($S17&gt;'Typy taboru'!$G$8,IF($S17&gt;'Typy taboru'!$I$8,3,2),1),0)),0)</f>
        <v>0</v>
      </c>
      <c r="BV17" s="377">
        <f>IF(T($C17)=T('Typy taboru'!$C$9),IF($J17&gt;0,IF($J17&gt;='Typy taboru'!$F$9,IF($J17&gt;'Typy taboru'!$G$9,IF($J17&gt;'Typy taboru'!$I$9,3,2),1),0)),0)</f>
        <v>0</v>
      </c>
      <c r="BW17" s="388">
        <f>IF(T($L17)=T('Typy taboru'!$C$9),IF($S17&gt;0,IF($S17&gt;='Typy taboru'!$F$9,IF($S17&gt;'Typy taboru'!$G$9,IF($S17&gt;'Typy taboru'!$I$9,3,2),1),0)),0)</f>
        <v>0</v>
      </c>
      <c r="BY17" s="377">
        <f>IF(T($C17)=T('Typy taboru'!$C$10),IF($J17&gt;0,IF($J17&gt;='Typy taboru'!$F$10,IF($J17&gt;'Typy taboru'!$G$10,IF($J17&gt;'Typy taboru'!$I$10,3,2),1),0)),0)</f>
        <v>0</v>
      </c>
      <c r="BZ17" s="388">
        <f>IF(T($L17)=T('Typy taboru'!$C$10),IF($S17&gt;0,IF($S17&gt;='Typy taboru'!$F$10,IF($S17&gt;'Typy taboru'!$G$10,IF($S17&gt;'Typy taboru'!$I$10,3,2),1),0)),0)</f>
        <v>0</v>
      </c>
      <c r="CB17" s="377">
        <f>IF(T($C17)=T('Typy taboru'!$C$11),IF($J17&gt;0,IF($J17&gt;='Typy taboru'!$F$11,IF($J17&gt;'Typy taboru'!$G$11,IF($J17&gt;'Typy taboru'!$I$11,3,2),1),0)),0)</f>
        <v>0</v>
      </c>
      <c r="CC17" s="388">
        <f>IF(T($L17)=T('Typy taboru'!$C$11),IF($S17&gt;0,IF($S17&gt;='Typy taboru'!$F$11,IF($S17&gt;'Typy taboru'!$G$11,IF($S17&gt;'Typy taboru'!$I$11,3,2),1),0)),0)</f>
        <v>0</v>
      </c>
      <c r="CE17" s="377">
        <f>IF(T($C17)=T('Typy taboru'!$C$12),IF($J17&gt;0,IF($J17&gt;='Typy taboru'!$F$12,IF($J17&gt;'Typy taboru'!$G$12,IF($J17&gt;'Typy taboru'!$I$12,3,2),1),0)),0)</f>
        <v>0</v>
      </c>
      <c r="CF17" s="388">
        <f>IF(T($L17)=T('Typy taboru'!$C$12),IF($S17&gt;0,IF($S17&gt;='Typy taboru'!$F$12,IF($S17&gt;'Typy taboru'!$G$12,IF($S17&gt;'Typy taboru'!$I$12,3,2),1),0)),0)</f>
        <v>0</v>
      </c>
      <c r="CH17" s="377">
        <f>IF(T($C17)=T('Typy taboru'!$C$13),IF($J17&gt;0,IF($J17&gt;='Typy taboru'!$F$13,IF($J17&gt;'Typy taboru'!$G$13,IF($J17&gt;'Typy taboru'!$I$13,3,2),1),0)),0)</f>
        <v>0</v>
      </c>
      <c r="CI17" s="388">
        <f>IF(T($L17)=T('Typy taboru'!$C$13),IF($S17&gt;0,IF($S17&gt;='Typy taboru'!$F$13,IF($S17&gt;'Typy taboru'!$G$13,IF($S17&gt;'Typy taboru'!$I$13,3,2),1),0)),0)</f>
        <v>0</v>
      </c>
      <c r="CK17" s="377">
        <f>IF(T($C17)=T('Typy taboru'!$C$14),IF($J17&gt;0,IF($J17&gt;='Typy taboru'!$F$14,IF($J17&gt;'Typy taboru'!$G$14,IF($J17&gt;'Typy taboru'!$I$14,3,2),1),0)),0)</f>
        <v>0</v>
      </c>
      <c r="CL17" s="388">
        <f>IF(T($L17)=T('Typy taboru'!$C$14),IF($S17&gt;0,IF($S17&gt;='Typy taboru'!$F$14,IF($S17&gt;'Typy taboru'!$G$14,IF($S17&gt;'Typy taboru'!$I$14,3,2),1),0)),0)</f>
        <v>0</v>
      </c>
      <c r="CN17" s="377">
        <f>IF(T($C17)=T('Typy taboru'!$C$15),IF($J17&gt;0,IF($J17&gt;='Typy taboru'!$F$15,IF($J17&gt;'Typy taboru'!$G$15,IF($J17&gt;'Typy taboru'!$I$15,3,2),1),0)),0)</f>
        <v>0</v>
      </c>
      <c r="CO17" s="388">
        <f>IF(T($L17)=T('Typy taboru'!$C$15),IF($S17&gt;0,IF($S17&gt;='Typy taboru'!$F$15,IF($S17&gt;'Typy taboru'!$G$15,IF($S17&gt;'Typy taboru'!$I$15,3,2),1),0)),0)</f>
        <v>0</v>
      </c>
    </row>
    <row r="18" spans="2:93" ht="24.95" customHeight="1" x14ac:dyDescent="0.2">
      <c r="B18" s="371">
        <v>13.31</v>
      </c>
      <c r="C18" s="393" t="s">
        <v>80</v>
      </c>
      <c r="D18" s="390" t="s">
        <v>137</v>
      </c>
      <c r="E18" s="439">
        <v>4.9000000000000004</v>
      </c>
      <c r="F18" s="439" t="s">
        <v>23</v>
      </c>
      <c r="G18" s="372">
        <v>22</v>
      </c>
      <c r="H18" s="373">
        <f t="shared" si="22"/>
        <v>4.4897959183673466</v>
      </c>
      <c r="I18" s="96" t="s">
        <v>116</v>
      </c>
      <c r="J18" s="372">
        <v>16</v>
      </c>
      <c r="K18" s="374">
        <v>13.5</v>
      </c>
      <c r="L18" s="396" t="s">
        <v>80</v>
      </c>
      <c r="M18" s="390" t="s">
        <v>128</v>
      </c>
      <c r="N18" s="439">
        <v>3.8</v>
      </c>
      <c r="O18" s="439">
        <f>6.1-N18</f>
        <v>2.2999999999999998</v>
      </c>
      <c r="P18" s="372">
        <v>38</v>
      </c>
      <c r="Q18" s="373">
        <f t="shared" si="23"/>
        <v>6.2295081967213122</v>
      </c>
      <c r="R18" s="96" t="s">
        <v>132</v>
      </c>
      <c r="S18" s="372">
        <v>23</v>
      </c>
      <c r="T18" s="375">
        <f t="shared" si="24"/>
        <v>60</v>
      </c>
      <c r="U18" s="376">
        <f t="shared" si="25"/>
        <v>5.4545454545454541</v>
      </c>
      <c r="X18" s="377">
        <f t="shared" si="4"/>
        <v>0</v>
      </c>
      <c r="Y18" s="378">
        <f t="shared" si="4"/>
        <v>0</v>
      </c>
      <c r="Z18" s="378">
        <f t="shared" si="4"/>
        <v>0</v>
      </c>
      <c r="AA18" s="379">
        <f t="shared" si="4"/>
        <v>0</v>
      </c>
      <c r="AB18" s="379">
        <f t="shared" si="4"/>
        <v>0</v>
      </c>
      <c r="AC18" s="378">
        <f t="shared" si="4"/>
        <v>0</v>
      </c>
      <c r="AD18" s="378">
        <f t="shared" si="4"/>
        <v>60</v>
      </c>
      <c r="AE18" s="379">
        <f t="shared" si="4"/>
        <v>0</v>
      </c>
      <c r="AF18" s="379">
        <f t="shared" si="4"/>
        <v>0</v>
      </c>
      <c r="AG18" s="378">
        <f t="shared" si="4"/>
        <v>0</v>
      </c>
      <c r="AH18" s="378">
        <f t="shared" si="4"/>
        <v>0</v>
      </c>
      <c r="AI18" s="379">
        <f t="shared" si="4"/>
        <v>0</v>
      </c>
      <c r="AJ18" s="379">
        <f t="shared" si="4"/>
        <v>0</v>
      </c>
      <c r="AK18" s="380">
        <f t="shared" si="5"/>
        <v>0</v>
      </c>
      <c r="AM18" s="381">
        <f t="shared" si="26"/>
        <v>0</v>
      </c>
      <c r="AN18" s="382">
        <f t="shared" si="27"/>
        <v>0</v>
      </c>
      <c r="AO18" s="383">
        <f t="shared" si="28"/>
        <v>60</v>
      </c>
      <c r="AP18" s="382">
        <f t="shared" si="29"/>
        <v>0</v>
      </c>
      <c r="AQ18" s="383">
        <f t="shared" si="30"/>
        <v>0</v>
      </c>
      <c r="AR18" s="382">
        <f t="shared" si="31"/>
        <v>0</v>
      </c>
      <c r="AS18" s="384">
        <f t="shared" si="32"/>
        <v>0</v>
      </c>
      <c r="AV18" s="377">
        <f t="shared" si="13"/>
        <v>0</v>
      </c>
      <c r="AW18" s="378">
        <f t="shared" si="13"/>
        <v>0</v>
      </c>
      <c r="AX18" s="378">
        <f t="shared" si="13"/>
        <v>0</v>
      </c>
      <c r="AY18" s="379">
        <f t="shared" si="13"/>
        <v>0</v>
      </c>
      <c r="AZ18" s="379">
        <f t="shared" si="13"/>
        <v>0</v>
      </c>
      <c r="BA18" s="378">
        <f t="shared" si="13"/>
        <v>0</v>
      </c>
      <c r="BB18" s="378">
        <f t="shared" si="13"/>
        <v>11</v>
      </c>
      <c r="BC18" s="379">
        <f t="shared" si="13"/>
        <v>0</v>
      </c>
      <c r="BD18" s="379">
        <f t="shared" si="13"/>
        <v>0</v>
      </c>
      <c r="BE18" s="378">
        <f t="shared" si="13"/>
        <v>0</v>
      </c>
      <c r="BF18" s="378">
        <f t="shared" si="13"/>
        <v>0</v>
      </c>
      <c r="BG18" s="379">
        <f t="shared" si="13"/>
        <v>0</v>
      </c>
      <c r="BH18" s="379">
        <f t="shared" si="13"/>
        <v>0</v>
      </c>
      <c r="BI18" s="380">
        <f t="shared" si="14"/>
        <v>0</v>
      </c>
      <c r="BK18" s="381">
        <f t="shared" si="33"/>
        <v>0</v>
      </c>
      <c r="BL18" s="382">
        <f t="shared" si="34"/>
        <v>0</v>
      </c>
      <c r="BM18" s="383">
        <f t="shared" si="35"/>
        <v>11</v>
      </c>
      <c r="BN18" s="382">
        <f t="shared" si="36"/>
        <v>0</v>
      </c>
      <c r="BO18" s="383">
        <f t="shared" si="37"/>
        <v>0</v>
      </c>
      <c r="BP18" s="382">
        <f t="shared" si="38"/>
        <v>0</v>
      </c>
      <c r="BQ18" s="384">
        <f t="shared" si="39"/>
        <v>0</v>
      </c>
      <c r="BS18" s="377">
        <f>IF(T($C18)=T('Typy taboru'!$C$8),IF($J18&gt;0,IF($J18&gt;='Typy taboru'!$F$8,IF($J18&gt;'Typy taboru'!$G$8,IF($J18&gt;'Typy taboru'!$I$8,3,2),1),0)),0)</f>
        <v>0</v>
      </c>
      <c r="BT18" s="388">
        <f>IF(T($L18)=T('Typy taboru'!$C$8),IF($S18&gt;0,IF($S18&gt;='Typy taboru'!$F$8,IF($S18&gt;'Typy taboru'!$G$8,IF($S18&gt;'Typy taboru'!$I$8,3,2),1),0)),0)</f>
        <v>0</v>
      </c>
      <c r="BV18" s="377">
        <f>IF(T($C18)=T('Typy taboru'!$C$9),IF($J18&gt;0,IF($J18&gt;='Typy taboru'!$F$9,IF($J18&gt;'Typy taboru'!$G$9,IF($J18&gt;'Typy taboru'!$I$9,3,2),1),0)),0)</f>
        <v>0</v>
      </c>
      <c r="BW18" s="388">
        <f>IF(T($L18)=T('Typy taboru'!$C$9),IF($S18&gt;0,IF($S18&gt;='Typy taboru'!$F$9,IF($S18&gt;'Typy taboru'!$G$9,IF($S18&gt;'Typy taboru'!$I$9,3,2),1),0)),0)</f>
        <v>0</v>
      </c>
      <c r="BY18" s="377">
        <f>IF(T($C18)=T('Typy taboru'!$C$10),IF($J18&gt;0,IF($J18&gt;='Typy taboru'!$F$10,IF($J18&gt;'Typy taboru'!$G$10,IF($J18&gt;'Typy taboru'!$I$10,3,2),1),0)),0)</f>
        <v>0</v>
      </c>
      <c r="BZ18" s="388">
        <f>IF(T($L18)=T('Typy taboru'!$C$10),IF($S18&gt;0,IF($S18&gt;='Typy taboru'!$F$10,IF($S18&gt;'Typy taboru'!$G$10,IF($S18&gt;'Typy taboru'!$I$10,3,2),1),0)),0)</f>
        <v>0</v>
      </c>
      <c r="CB18" s="377">
        <f>IF(T($C18)=T('Typy taboru'!$C$11),IF($J18&gt;0,IF($J18&gt;='Typy taboru'!$F$11,IF($J18&gt;'Typy taboru'!$G$11,IF($J18&gt;'Typy taboru'!$I$11,3,2),1),0)),0)</f>
        <v>0</v>
      </c>
      <c r="CC18" s="388">
        <f>IF(T($L18)=T('Typy taboru'!$C$11),IF($S18&gt;0,IF($S18&gt;='Typy taboru'!$F$11,IF($S18&gt;'Typy taboru'!$G$11,IF($S18&gt;'Typy taboru'!$I$11,3,2),1),0)),0)</f>
        <v>0</v>
      </c>
      <c r="CE18" s="377">
        <f>IF(T($C18)=T('Typy taboru'!$C$12),IF($J18&gt;0,IF($J18&gt;='Typy taboru'!$F$12,IF($J18&gt;'Typy taboru'!$G$12,IF($J18&gt;'Typy taboru'!$I$12,3,2),1),0)),0)</f>
        <v>0</v>
      </c>
      <c r="CF18" s="388">
        <f>IF(T($L18)=T('Typy taboru'!$C$12),IF($S18&gt;0,IF($S18&gt;='Typy taboru'!$F$12,IF($S18&gt;'Typy taboru'!$G$12,IF($S18&gt;'Typy taboru'!$I$12,3,2),1),0)),0)</f>
        <v>0</v>
      </c>
      <c r="CH18" s="377">
        <f>IF(T($C18)=T('Typy taboru'!$C$13),IF($J18&gt;0,IF($J18&gt;='Typy taboru'!$F$13,IF($J18&gt;'Typy taboru'!$G$13,IF($J18&gt;'Typy taboru'!$I$13,3,2),1),0)),0)</f>
        <v>0</v>
      </c>
      <c r="CI18" s="388">
        <f>IF(T($L18)=T('Typy taboru'!$C$13),IF($S18&gt;0,IF($S18&gt;='Typy taboru'!$F$13,IF($S18&gt;'Typy taboru'!$G$13,IF($S18&gt;'Typy taboru'!$I$13,3,2),1),0)),0)</f>
        <v>0</v>
      </c>
      <c r="CK18" s="377">
        <f>IF(T($C18)=T('Typy taboru'!$C$14),IF($J18&gt;0,IF($J18&gt;='Typy taboru'!$F$14,IF($J18&gt;'Typy taboru'!$G$14,IF($J18&gt;'Typy taboru'!$I$14,3,2),1),0)),0)</f>
        <v>0</v>
      </c>
      <c r="CL18" s="388">
        <f>IF(T($L18)=T('Typy taboru'!$C$14),IF($S18&gt;0,IF($S18&gt;='Typy taboru'!$F$14,IF($S18&gt;'Typy taboru'!$G$14,IF($S18&gt;'Typy taboru'!$I$14,3,2),1),0)),0)</f>
        <v>0</v>
      </c>
      <c r="CN18" s="377">
        <f>IF(T($C18)=T('Typy taboru'!$C$15),IF($J18&gt;0,IF($J18&gt;='Typy taboru'!$F$15,IF($J18&gt;'Typy taboru'!$G$15,IF($J18&gt;'Typy taboru'!$I$15,3,2),1),0)),0)</f>
        <v>0</v>
      </c>
      <c r="CO18" s="388">
        <f>IF(T($L18)=T('Typy taboru'!$C$15),IF($S18&gt;0,IF($S18&gt;='Typy taboru'!$F$15,IF($S18&gt;'Typy taboru'!$G$15,IF($S18&gt;'Typy taboru'!$I$15,3,2),1),0)),0)</f>
        <v>0</v>
      </c>
    </row>
    <row r="19" spans="2:93" ht="24.95" customHeight="1" x14ac:dyDescent="0.2">
      <c r="B19" s="371">
        <v>14.1</v>
      </c>
      <c r="C19" s="393" t="s">
        <v>81</v>
      </c>
      <c r="D19" s="390" t="s">
        <v>137</v>
      </c>
      <c r="E19" s="439">
        <v>4.9000000000000004</v>
      </c>
      <c r="F19" s="439" t="s">
        <v>23</v>
      </c>
      <c r="G19" s="372">
        <v>11</v>
      </c>
      <c r="H19" s="373">
        <f t="shared" si="22"/>
        <v>2.2448979591836733</v>
      </c>
      <c r="I19" s="96" t="s">
        <v>151</v>
      </c>
      <c r="J19" s="372">
        <v>8</v>
      </c>
      <c r="K19" s="374">
        <v>14.27</v>
      </c>
      <c r="L19" s="396" t="s">
        <v>81</v>
      </c>
      <c r="M19" s="390" t="s">
        <v>94</v>
      </c>
      <c r="N19" s="439">
        <v>4.5999999999999996</v>
      </c>
      <c r="O19" s="439" t="s">
        <v>23</v>
      </c>
      <c r="P19" s="372">
        <v>6</v>
      </c>
      <c r="Q19" s="373">
        <f t="shared" si="23"/>
        <v>1.3043478260869565</v>
      </c>
      <c r="R19" s="96" t="s">
        <v>132</v>
      </c>
      <c r="S19" s="372">
        <v>5</v>
      </c>
      <c r="T19" s="375">
        <f t="shared" si="24"/>
        <v>17</v>
      </c>
      <c r="U19" s="376">
        <f t="shared" si="25"/>
        <v>1.7894736842105263</v>
      </c>
      <c r="X19" s="377">
        <f t="shared" si="4"/>
        <v>0</v>
      </c>
      <c r="Y19" s="378">
        <f t="shared" si="4"/>
        <v>0</v>
      </c>
      <c r="Z19" s="378">
        <f t="shared" si="4"/>
        <v>0</v>
      </c>
      <c r="AA19" s="379">
        <f t="shared" si="4"/>
        <v>0</v>
      </c>
      <c r="AB19" s="379">
        <f t="shared" si="4"/>
        <v>0</v>
      </c>
      <c r="AC19" s="378">
        <f t="shared" si="4"/>
        <v>0</v>
      </c>
      <c r="AD19" s="378">
        <f t="shared" si="4"/>
        <v>0</v>
      </c>
      <c r="AE19" s="379">
        <f t="shared" si="4"/>
        <v>17</v>
      </c>
      <c r="AF19" s="379">
        <f t="shared" ref="AF19:AJ19" si="40">IF(N($B19)&gt;0,IF($B19&gt;=AF$6,IF($B19&lt;=AF$8,$G19,0),0),0)+IF(N($K19)&gt;0,IF($K19&gt;=AF$6,IF($K19&lt;=AF$8,$P19,0),0),0)</f>
        <v>0</v>
      </c>
      <c r="AG19" s="378">
        <f t="shared" si="40"/>
        <v>0</v>
      </c>
      <c r="AH19" s="378">
        <f t="shared" si="40"/>
        <v>0</v>
      </c>
      <c r="AI19" s="379">
        <f t="shared" si="40"/>
        <v>0</v>
      </c>
      <c r="AJ19" s="379">
        <f t="shared" si="40"/>
        <v>0</v>
      </c>
      <c r="AK19" s="380">
        <f t="shared" si="5"/>
        <v>0</v>
      </c>
      <c r="AM19" s="381">
        <f t="shared" si="26"/>
        <v>0</v>
      </c>
      <c r="AN19" s="382">
        <f t="shared" si="27"/>
        <v>0</v>
      </c>
      <c r="AO19" s="383">
        <f t="shared" si="28"/>
        <v>0</v>
      </c>
      <c r="AP19" s="382">
        <f t="shared" si="29"/>
        <v>17</v>
      </c>
      <c r="AQ19" s="383">
        <f t="shared" si="30"/>
        <v>0</v>
      </c>
      <c r="AR19" s="382">
        <f t="shared" si="31"/>
        <v>0</v>
      </c>
      <c r="AS19" s="384">
        <f t="shared" si="32"/>
        <v>0</v>
      </c>
      <c r="AV19" s="377">
        <f t="shared" si="13"/>
        <v>0</v>
      </c>
      <c r="AW19" s="378">
        <f t="shared" si="13"/>
        <v>0</v>
      </c>
      <c r="AX19" s="378">
        <f t="shared" si="13"/>
        <v>0</v>
      </c>
      <c r="AY19" s="379">
        <f t="shared" si="13"/>
        <v>0</v>
      </c>
      <c r="AZ19" s="379">
        <f t="shared" si="13"/>
        <v>0</v>
      </c>
      <c r="BA19" s="378">
        <f t="shared" si="13"/>
        <v>0</v>
      </c>
      <c r="BB19" s="378">
        <f t="shared" si="13"/>
        <v>0</v>
      </c>
      <c r="BC19" s="379">
        <f t="shared" si="13"/>
        <v>9.5</v>
      </c>
      <c r="BD19" s="379">
        <f t="shared" ref="BD19:BH19" si="41">IF(N($B19)&gt;0,IF($B19&gt;=BD$6,IF($B19&lt;=BD$8,N($E19)+N($F19),0),0),0)+IF(N($K19)&gt;0,IF($K19&gt;=BD$6,IF($K19&lt;=BD$8,N($N19)+N($O19),0),0),0)</f>
        <v>0</v>
      </c>
      <c r="BE19" s="378">
        <f t="shared" si="41"/>
        <v>0</v>
      </c>
      <c r="BF19" s="378">
        <f t="shared" si="41"/>
        <v>0</v>
      </c>
      <c r="BG19" s="379">
        <f t="shared" si="41"/>
        <v>0</v>
      </c>
      <c r="BH19" s="379">
        <f t="shared" si="41"/>
        <v>0</v>
      </c>
      <c r="BI19" s="380">
        <f t="shared" si="14"/>
        <v>0</v>
      </c>
      <c r="BK19" s="381">
        <f t="shared" si="33"/>
        <v>0</v>
      </c>
      <c r="BL19" s="382">
        <f t="shared" si="34"/>
        <v>0</v>
      </c>
      <c r="BM19" s="383">
        <f t="shared" si="35"/>
        <v>0</v>
      </c>
      <c r="BN19" s="382">
        <f t="shared" si="36"/>
        <v>9.5</v>
      </c>
      <c r="BO19" s="383">
        <f t="shared" si="37"/>
        <v>0</v>
      </c>
      <c r="BP19" s="382">
        <f t="shared" si="38"/>
        <v>0</v>
      </c>
      <c r="BQ19" s="384">
        <f t="shared" si="39"/>
        <v>0</v>
      </c>
      <c r="BS19" s="377">
        <f>IF(T($C19)=T('Typy taboru'!$C$8),IF($J19&gt;0,IF($J19&gt;='Typy taboru'!$F$8,IF($J19&gt;'Typy taboru'!$G$8,IF($J19&gt;'Typy taboru'!$I$8,3,2),1),0)),0)</f>
        <v>0</v>
      </c>
      <c r="BT19" s="388">
        <f>IF(T($L19)=T('Typy taboru'!$C$8),IF($S19&gt;0,IF($S19&gt;='Typy taboru'!$F$8,IF($S19&gt;'Typy taboru'!$G$8,IF($S19&gt;'Typy taboru'!$I$8,3,2),1),0)),0)</f>
        <v>0</v>
      </c>
      <c r="BV19" s="377">
        <f>IF(T($C19)=T('Typy taboru'!$C$9),IF($J19&gt;0,IF($J19&gt;='Typy taboru'!$F$9,IF($J19&gt;'Typy taboru'!$G$9,IF($J19&gt;'Typy taboru'!$I$9,3,2),1),0)),0)</f>
        <v>0</v>
      </c>
      <c r="BW19" s="388">
        <f>IF(T($L19)=T('Typy taboru'!$C$9),IF($S19&gt;0,IF($S19&gt;='Typy taboru'!$F$9,IF($S19&gt;'Typy taboru'!$G$9,IF($S19&gt;'Typy taboru'!$I$9,3,2),1),0)),0)</f>
        <v>0</v>
      </c>
      <c r="BY19" s="377">
        <f>IF(T($C19)=T('Typy taboru'!$C$10),IF($J19&gt;0,IF($J19&gt;='Typy taboru'!$F$10,IF($J19&gt;'Typy taboru'!$G$10,IF($J19&gt;'Typy taboru'!$I$10,3,2),1),0)),0)</f>
        <v>0</v>
      </c>
      <c r="BZ19" s="388">
        <f>IF(T($L19)=T('Typy taboru'!$C$10),IF($S19&gt;0,IF($S19&gt;='Typy taboru'!$F$10,IF($S19&gt;'Typy taboru'!$G$10,IF($S19&gt;'Typy taboru'!$I$10,3,2),1),0)),0)</f>
        <v>0</v>
      </c>
      <c r="CB19" s="377">
        <f>IF(T($C19)=T('Typy taboru'!$C$11),IF($J19&gt;0,IF($J19&gt;='Typy taboru'!$F$11,IF($J19&gt;'Typy taboru'!$G$11,IF($J19&gt;'Typy taboru'!$I$11,3,2),1),0)),0)</f>
        <v>0</v>
      </c>
      <c r="CC19" s="388">
        <f>IF(T($L19)=T('Typy taboru'!$C$11),IF($S19&gt;0,IF($S19&gt;='Typy taboru'!$F$11,IF($S19&gt;'Typy taboru'!$G$11,IF($S19&gt;'Typy taboru'!$I$11,3,2),1),0)),0)</f>
        <v>0</v>
      </c>
      <c r="CE19" s="377">
        <f>IF(T($C19)=T('Typy taboru'!$C$12),IF($J19&gt;0,IF($J19&gt;='Typy taboru'!$F$12,IF($J19&gt;'Typy taboru'!$G$12,IF($J19&gt;'Typy taboru'!$I$12,3,2),1),0)),0)</f>
        <v>0</v>
      </c>
      <c r="CF19" s="388">
        <f>IF(T($L19)=T('Typy taboru'!$C$12),IF($S19&gt;0,IF($S19&gt;='Typy taboru'!$F$12,IF($S19&gt;'Typy taboru'!$G$12,IF($S19&gt;'Typy taboru'!$I$12,3,2),1),0)),0)</f>
        <v>0</v>
      </c>
      <c r="CH19" s="377">
        <f>IF(T($C19)=T('Typy taboru'!$C$13),IF($J19&gt;0,IF($J19&gt;='Typy taboru'!$F$13,IF($J19&gt;'Typy taboru'!$G$13,IF($J19&gt;'Typy taboru'!$I$13,3,2),1),0)),0)</f>
        <v>0</v>
      </c>
      <c r="CI19" s="388">
        <f>IF(T($L19)=T('Typy taboru'!$C$13),IF($S19&gt;0,IF($S19&gt;='Typy taboru'!$F$13,IF($S19&gt;'Typy taboru'!$G$13,IF($S19&gt;'Typy taboru'!$I$13,3,2),1),0)),0)</f>
        <v>0</v>
      </c>
      <c r="CK19" s="377">
        <f>IF(T($C19)=T('Typy taboru'!$C$14),IF($J19&gt;0,IF($J19&gt;='Typy taboru'!$F$14,IF($J19&gt;'Typy taboru'!$G$14,IF($J19&gt;'Typy taboru'!$I$14,3,2),1),0)),0)</f>
        <v>0</v>
      </c>
      <c r="CL19" s="388">
        <f>IF(T($L19)=T('Typy taboru'!$C$14),IF($S19&gt;0,IF($S19&gt;='Typy taboru'!$F$14,IF($S19&gt;'Typy taboru'!$G$14,IF($S19&gt;'Typy taboru'!$I$14,3,2),1),0)),0)</f>
        <v>0</v>
      </c>
      <c r="CN19" s="377">
        <f>IF(T($C19)=T('Typy taboru'!$C$15),IF($J19&gt;0,IF($J19&gt;='Typy taboru'!$F$15,IF($J19&gt;'Typy taboru'!$G$15,IF($J19&gt;'Typy taboru'!$I$15,3,2),1),0)),0)</f>
        <v>0</v>
      </c>
      <c r="CO19" s="388">
        <f>IF(T($L19)=T('Typy taboru'!$C$15),IF($S19&gt;0,IF($S19&gt;='Typy taboru'!$F$15,IF($S19&gt;'Typy taboru'!$G$15,IF($S19&gt;'Typy taboru'!$I$15,3,2),1),0)),0)</f>
        <v>0</v>
      </c>
    </row>
    <row r="20" spans="2:93" ht="24.95" customHeight="1" x14ac:dyDescent="0.2">
      <c r="B20" s="371">
        <v>14.3</v>
      </c>
      <c r="C20" s="393" t="s">
        <v>290</v>
      </c>
      <c r="D20" s="390" t="s">
        <v>110</v>
      </c>
      <c r="E20" s="439">
        <v>6.1</v>
      </c>
      <c r="F20" s="439" t="s">
        <v>23</v>
      </c>
      <c r="G20" s="372">
        <v>9</v>
      </c>
      <c r="H20" s="373">
        <f t="shared" si="22"/>
        <v>1.4754098360655739</v>
      </c>
      <c r="I20" s="96" t="s">
        <v>108</v>
      </c>
      <c r="J20" s="372">
        <v>7</v>
      </c>
      <c r="K20" s="374">
        <v>14.48</v>
      </c>
      <c r="L20" s="396" t="s">
        <v>290</v>
      </c>
      <c r="M20" s="390" t="s">
        <v>131</v>
      </c>
      <c r="N20" s="439">
        <v>4.9000000000000004</v>
      </c>
      <c r="O20" s="439" t="s">
        <v>23</v>
      </c>
      <c r="P20" s="372">
        <v>15</v>
      </c>
      <c r="Q20" s="373">
        <f t="shared" si="23"/>
        <v>3.0612244897959182</v>
      </c>
      <c r="R20" s="96" t="s">
        <v>102</v>
      </c>
      <c r="S20" s="372">
        <v>11</v>
      </c>
      <c r="T20" s="375">
        <f t="shared" si="24"/>
        <v>24</v>
      </c>
      <c r="U20" s="376">
        <f t="shared" si="25"/>
        <v>2.1818181818181817</v>
      </c>
      <c r="X20" s="377">
        <f t="shared" ref="X20:AJ23" si="42">IF(N($B20)&gt;0,IF($B20&gt;=X$6,IF($B20&lt;=X$8,$G20,0),0),0)+IF(N($K20)&gt;0,IF($K20&gt;=X$6,IF($K20&lt;=X$8,$P20,0),0),0)</f>
        <v>0</v>
      </c>
      <c r="Y20" s="378">
        <f t="shared" si="42"/>
        <v>0</v>
      </c>
      <c r="Z20" s="378">
        <f t="shared" si="42"/>
        <v>0</v>
      </c>
      <c r="AA20" s="379">
        <f t="shared" si="42"/>
        <v>0</v>
      </c>
      <c r="AB20" s="379">
        <f t="shared" si="42"/>
        <v>0</v>
      </c>
      <c r="AC20" s="378">
        <f t="shared" si="42"/>
        <v>0</v>
      </c>
      <c r="AD20" s="378">
        <f t="shared" si="42"/>
        <v>0</v>
      </c>
      <c r="AE20" s="379">
        <f t="shared" si="42"/>
        <v>24</v>
      </c>
      <c r="AF20" s="379">
        <f t="shared" si="42"/>
        <v>0</v>
      </c>
      <c r="AG20" s="378">
        <f t="shared" si="42"/>
        <v>0</v>
      </c>
      <c r="AH20" s="378">
        <f t="shared" si="42"/>
        <v>0</v>
      </c>
      <c r="AI20" s="379">
        <f t="shared" si="42"/>
        <v>0</v>
      </c>
      <c r="AJ20" s="379">
        <f t="shared" si="42"/>
        <v>0</v>
      </c>
      <c r="AK20" s="380">
        <f t="shared" si="5"/>
        <v>0</v>
      </c>
      <c r="AM20" s="381">
        <f t="shared" si="26"/>
        <v>0</v>
      </c>
      <c r="AN20" s="382">
        <f t="shared" si="27"/>
        <v>0</v>
      </c>
      <c r="AO20" s="383">
        <f t="shared" si="28"/>
        <v>0</v>
      </c>
      <c r="AP20" s="382">
        <f t="shared" si="29"/>
        <v>24</v>
      </c>
      <c r="AQ20" s="383">
        <f t="shared" si="30"/>
        <v>0</v>
      </c>
      <c r="AR20" s="382">
        <f t="shared" si="31"/>
        <v>0</v>
      </c>
      <c r="AS20" s="384">
        <f t="shared" si="32"/>
        <v>0</v>
      </c>
      <c r="AV20" s="377">
        <f t="shared" ref="AV20:BH23" si="43">IF(N($B20)&gt;0,IF($B20&gt;=AV$6,IF($B20&lt;=AV$8,N($E20)+N($F20),0),0),0)+IF(N($K20)&gt;0,IF($K20&gt;=AV$6,IF($K20&lt;=AV$8,N($N20)+N($O20),0),0),0)</f>
        <v>0</v>
      </c>
      <c r="AW20" s="378">
        <f t="shared" si="43"/>
        <v>0</v>
      </c>
      <c r="AX20" s="378">
        <f t="shared" si="43"/>
        <v>0</v>
      </c>
      <c r="AY20" s="379">
        <f t="shared" si="43"/>
        <v>0</v>
      </c>
      <c r="AZ20" s="379">
        <f t="shared" si="43"/>
        <v>0</v>
      </c>
      <c r="BA20" s="378">
        <f t="shared" si="43"/>
        <v>0</v>
      </c>
      <c r="BB20" s="378">
        <f t="shared" si="43"/>
        <v>0</v>
      </c>
      <c r="BC20" s="379">
        <f t="shared" si="43"/>
        <v>11</v>
      </c>
      <c r="BD20" s="379">
        <f t="shared" si="43"/>
        <v>0</v>
      </c>
      <c r="BE20" s="378">
        <f t="shared" si="43"/>
        <v>0</v>
      </c>
      <c r="BF20" s="378">
        <f t="shared" si="43"/>
        <v>0</v>
      </c>
      <c r="BG20" s="379">
        <f t="shared" si="43"/>
        <v>0</v>
      </c>
      <c r="BH20" s="379">
        <f t="shared" si="43"/>
        <v>0</v>
      </c>
      <c r="BI20" s="380">
        <f t="shared" si="14"/>
        <v>0</v>
      </c>
      <c r="BK20" s="381">
        <f t="shared" si="33"/>
        <v>0</v>
      </c>
      <c r="BL20" s="382">
        <f t="shared" si="34"/>
        <v>0</v>
      </c>
      <c r="BM20" s="383">
        <f t="shared" si="35"/>
        <v>0</v>
      </c>
      <c r="BN20" s="382">
        <f t="shared" si="36"/>
        <v>11</v>
      </c>
      <c r="BO20" s="383">
        <f t="shared" si="37"/>
        <v>0</v>
      </c>
      <c r="BP20" s="382">
        <f t="shared" si="38"/>
        <v>0</v>
      </c>
      <c r="BQ20" s="384">
        <f t="shared" si="39"/>
        <v>0</v>
      </c>
      <c r="BS20" s="377">
        <f>IF(T($C20)=T('Typy taboru'!$C$8),IF($J20&gt;0,IF($J20&gt;='Typy taboru'!$F$8,IF($J20&gt;'Typy taboru'!$G$8,IF($J20&gt;'Typy taboru'!$I$8,3,2),1),0)),0)</f>
        <v>0</v>
      </c>
      <c r="BT20" s="388">
        <f>IF(T($L20)=T('Typy taboru'!$C$8),IF($S20&gt;0,IF($S20&gt;='Typy taboru'!$F$8,IF($S20&gt;'Typy taboru'!$G$8,IF($S20&gt;'Typy taboru'!$I$8,3,2),1),0)),0)</f>
        <v>0</v>
      </c>
      <c r="BV20" s="377">
        <f>IF(T($C20)=T('Typy taboru'!$C$9),IF($J20&gt;0,IF($J20&gt;='Typy taboru'!$F$9,IF($J20&gt;'Typy taboru'!$G$9,IF($J20&gt;'Typy taboru'!$I$9,3,2),1),0)),0)</f>
        <v>0</v>
      </c>
      <c r="BW20" s="388">
        <f>IF(T($L20)=T('Typy taboru'!$C$9),IF($S20&gt;0,IF($S20&gt;='Typy taboru'!$F$9,IF($S20&gt;'Typy taboru'!$G$9,IF($S20&gt;'Typy taboru'!$I$9,3,2),1),0)),0)</f>
        <v>0</v>
      </c>
      <c r="BY20" s="377">
        <f>IF(T($C20)=T('Typy taboru'!$C$10),IF($J20&gt;0,IF($J20&gt;='Typy taboru'!$F$10,IF($J20&gt;'Typy taboru'!$G$10,IF($J20&gt;'Typy taboru'!$I$10,3,2),1),0)),0)</f>
        <v>0</v>
      </c>
      <c r="BZ20" s="388">
        <f>IF(T($L20)=T('Typy taboru'!$C$10),IF($S20&gt;0,IF($S20&gt;='Typy taboru'!$F$10,IF($S20&gt;'Typy taboru'!$G$10,IF($S20&gt;'Typy taboru'!$I$10,3,2),1),0)),0)</f>
        <v>0</v>
      </c>
      <c r="CB20" s="377">
        <f>IF(T($C20)=T('Typy taboru'!$C$11),IF($J20&gt;0,IF($J20&gt;='Typy taboru'!$F$11,IF($J20&gt;'Typy taboru'!$G$11,IF($J20&gt;'Typy taboru'!$I$11,3,2),1),0)),0)</f>
        <v>0</v>
      </c>
      <c r="CC20" s="388">
        <f>IF(T($L20)=T('Typy taboru'!$C$11),IF($S20&gt;0,IF($S20&gt;='Typy taboru'!$F$11,IF($S20&gt;'Typy taboru'!$G$11,IF($S20&gt;'Typy taboru'!$I$11,3,2),1),0)),0)</f>
        <v>0</v>
      </c>
      <c r="CE20" s="377">
        <f>IF(T($C20)=T('Typy taboru'!$C$12),IF($J20&gt;0,IF($J20&gt;='Typy taboru'!$F$12,IF($J20&gt;'Typy taboru'!$G$12,IF($J20&gt;'Typy taboru'!$I$12,3,2),1),0)),0)</f>
        <v>0</v>
      </c>
      <c r="CF20" s="388">
        <f>IF(T($L20)=T('Typy taboru'!$C$12),IF($S20&gt;0,IF($S20&gt;='Typy taboru'!$F$12,IF($S20&gt;'Typy taboru'!$G$12,IF($S20&gt;'Typy taboru'!$I$12,3,2),1),0)),0)</f>
        <v>0</v>
      </c>
      <c r="CH20" s="377">
        <f>IF(T($C20)=T('Typy taboru'!$C$13),IF($J20&gt;0,IF($J20&gt;='Typy taboru'!$F$13,IF($J20&gt;'Typy taboru'!$G$13,IF($J20&gt;'Typy taboru'!$I$13,3,2),1),0)),0)</f>
        <v>0</v>
      </c>
      <c r="CI20" s="388">
        <f>IF(T($L20)=T('Typy taboru'!$C$13),IF($S20&gt;0,IF($S20&gt;='Typy taboru'!$F$13,IF($S20&gt;'Typy taboru'!$G$13,IF($S20&gt;'Typy taboru'!$I$13,3,2),1),0)),0)</f>
        <v>0</v>
      </c>
      <c r="CK20" s="377">
        <f>IF(T($C20)=T('Typy taboru'!$C$14),IF($J20&gt;0,IF($J20&gt;='Typy taboru'!$F$14,IF($J20&gt;'Typy taboru'!$G$14,IF($J20&gt;'Typy taboru'!$I$14,3,2),1),0)),0)</f>
        <v>0</v>
      </c>
      <c r="CL20" s="388">
        <f>IF(T($L20)=T('Typy taboru'!$C$14),IF($S20&gt;0,IF($S20&gt;='Typy taboru'!$F$14,IF($S20&gt;'Typy taboru'!$G$14,IF($S20&gt;'Typy taboru'!$I$14,3,2),1),0)),0)</f>
        <v>0</v>
      </c>
      <c r="CN20" s="377">
        <f>IF(T($C20)=T('Typy taboru'!$C$15),IF($J20&gt;0,IF($J20&gt;='Typy taboru'!$F$15,IF($J20&gt;'Typy taboru'!$G$15,IF($J20&gt;'Typy taboru'!$I$15,3,2),1),0)),0)</f>
        <v>0</v>
      </c>
      <c r="CO20" s="388">
        <f>IF(T($L20)=T('Typy taboru'!$C$15),IF($S20&gt;0,IF($S20&gt;='Typy taboru'!$F$15,IF($S20&gt;'Typy taboru'!$G$15,IF($S20&gt;'Typy taboru'!$I$15,3,2),1),0)),0)</f>
        <v>0</v>
      </c>
    </row>
    <row r="21" spans="2:93" ht="24.95" customHeight="1" x14ac:dyDescent="0.2">
      <c r="B21" s="371">
        <v>15.05</v>
      </c>
      <c r="C21" s="393" t="s">
        <v>290</v>
      </c>
      <c r="D21" s="390" t="s">
        <v>137</v>
      </c>
      <c r="E21" s="439">
        <v>4.9000000000000004</v>
      </c>
      <c r="F21" s="439" t="s">
        <v>23</v>
      </c>
      <c r="G21" s="372">
        <v>26</v>
      </c>
      <c r="H21" s="373">
        <f t="shared" si="22"/>
        <v>5.3061224489795915</v>
      </c>
      <c r="I21" s="96" t="s">
        <v>151</v>
      </c>
      <c r="J21" s="372">
        <v>18</v>
      </c>
      <c r="K21" s="374">
        <v>15.22</v>
      </c>
      <c r="L21" s="396" t="s">
        <v>290</v>
      </c>
      <c r="M21" s="390" t="s">
        <v>128</v>
      </c>
      <c r="N21" s="439">
        <v>3.8</v>
      </c>
      <c r="O21" s="439" t="s">
        <v>23</v>
      </c>
      <c r="P21" s="372">
        <v>7</v>
      </c>
      <c r="Q21" s="373">
        <f t="shared" si="23"/>
        <v>1.8421052631578949</v>
      </c>
      <c r="R21" s="96" t="s">
        <v>132</v>
      </c>
      <c r="S21" s="372">
        <v>6</v>
      </c>
      <c r="T21" s="375">
        <f t="shared" si="24"/>
        <v>33</v>
      </c>
      <c r="U21" s="376">
        <f t="shared" si="25"/>
        <v>3.7931034482758625</v>
      </c>
      <c r="X21" s="377">
        <f t="shared" si="42"/>
        <v>0</v>
      </c>
      <c r="Y21" s="378">
        <f t="shared" si="42"/>
        <v>0</v>
      </c>
      <c r="Z21" s="378">
        <f t="shared" si="42"/>
        <v>0</v>
      </c>
      <c r="AA21" s="379">
        <f t="shared" si="42"/>
        <v>0</v>
      </c>
      <c r="AB21" s="379">
        <f t="shared" si="42"/>
        <v>0</v>
      </c>
      <c r="AC21" s="378">
        <f t="shared" si="42"/>
        <v>0</v>
      </c>
      <c r="AD21" s="378">
        <f t="shared" si="42"/>
        <v>0</v>
      </c>
      <c r="AE21" s="379">
        <f t="shared" si="42"/>
        <v>33</v>
      </c>
      <c r="AF21" s="379">
        <f t="shared" si="42"/>
        <v>0</v>
      </c>
      <c r="AG21" s="378">
        <f t="shared" si="42"/>
        <v>0</v>
      </c>
      <c r="AH21" s="378">
        <f t="shared" si="42"/>
        <v>0</v>
      </c>
      <c r="AI21" s="379">
        <f t="shared" si="42"/>
        <v>0</v>
      </c>
      <c r="AJ21" s="379">
        <f t="shared" si="42"/>
        <v>0</v>
      </c>
      <c r="AK21" s="380">
        <f t="shared" si="5"/>
        <v>0</v>
      </c>
      <c r="AM21" s="381">
        <f t="shared" si="26"/>
        <v>0</v>
      </c>
      <c r="AN21" s="382">
        <f t="shared" si="27"/>
        <v>0</v>
      </c>
      <c r="AO21" s="383">
        <f t="shared" si="28"/>
        <v>0</v>
      </c>
      <c r="AP21" s="382">
        <f t="shared" si="29"/>
        <v>33</v>
      </c>
      <c r="AQ21" s="383">
        <f t="shared" si="30"/>
        <v>0</v>
      </c>
      <c r="AR21" s="382">
        <f t="shared" si="31"/>
        <v>0</v>
      </c>
      <c r="AS21" s="384">
        <f t="shared" si="32"/>
        <v>0</v>
      </c>
      <c r="AV21" s="377">
        <f t="shared" si="43"/>
        <v>0</v>
      </c>
      <c r="AW21" s="378">
        <f t="shared" si="43"/>
        <v>0</v>
      </c>
      <c r="AX21" s="378">
        <f t="shared" si="43"/>
        <v>0</v>
      </c>
      <c r="AY21" s="379">
        <f t="shared" si="43"/>
        <v>0</v>
      </c>
      <c r="AZ21" s="379">
        <f t="shared" si="43"/>
        <v>0</v>
      </c>
      <c r="BA21" s="378">
        <f t="shared" si="43"/>
        <v>0</v>
      </c>
      <c r="BB21" s="378">
        <f t="shared" si="43"/>
        <v>0</v>
      </c>
      <c r="BC21" s="379">
        <f t="shared" si="43"/>
        <v>8.6999999999999993</v>
      </c>
      <c r="BD21" s="379">
        <f t="shared" si="43"/>
        <v>0</v>
      </c>
      <c r="BE21" s="378">
        <f t="shared" si="43"/>
        <v>0</v>
      </c>
      <c r="BF21" s="378">
        <f t="shared" si="43"/>
        <v>0</v>
      </c>
      <c r="BG21" s="379">
        <f t="shared" si="43"/>
        <v>0</v>
      </c>
      <c r="BH21" s="379">
        <f t="shared" si="43"/>
        <v>0</v>
      </c>
      <c r="BI21" s="380">
        <f t="shared" si="14"/>
        <v>0</v>
      </c>
      <c r="BK21" s="381">
        <f t="shared" si="33"/>
        <v>0</v>
      </c>
      <c r="BL21" s="382">
        <f t="shared" si="34"/>
        <v>0</v>
      </c>
      <c r="BM21" s="383">
        <f t="shared" si="35"/>
        <v>0</v>
      </c>
      <c r="BN21" s="382">
        <f t="shared" si="36"/>
        <v>8.6999999999999993</v>
      </c>
      <c r="BO21" s="383">
        <f t="shared" si="37"/>
        <v>0</v>
      </c>
      <c r="BP21" s="382">
        <f t="shared" si="38"/>
        <v>0</v>
      </c>
      <c r="BQ21" s="384">
        <f t="shared" si="39"/>
        <v>0</v>
      </c>
      <c r="BS21" s="377">
        <f>IF(T($C21)=T('Typy taboru'!$C$8),IF($J21&gt;0,IF($J21&gt;='Typy taboru'!$F$8,IF($J21&gt;'Typy taboru'!$G$8,IF($J21&gt;'Typy taboru'!$I$8,3,2),1),0)),0)</f>
        <v>0</v>
      </c>
      <c r="BT21" s="388">
        <f>IF(T($L21)=T('Typy taboru'!$C$8),IF($S21&gt;0,IF($S21&gt;='Typy taboru'!$F$8,IF($S21&gt;'Typy taboru'!$G$8,IF($S21&gt;'Typy taboru'!$I$8,3,2),1),0)),0)</f>
        <v>0</v>
      </c>
      <c r="BV21" s="377">
        <f>IF(T($C21)=T('Typy taboru'!$C$9),IF($J21&gt;0,IF($J21&gt;='Typy taboru'!$F$9,IF($J21&gt;'Typy taboru'!$G$9,IF($J21&gt;'Typy taboru'!$I$9,3,2),1),0)),0)</f>
        <v>0</v>
      </c>
      <c r="BW21" s="388">
        <f>IF(T($L21)=T('Typy taboru'!$C$9),IF($S21&gt;0,IF($S21&gt;='Typy taboru'!$F$9,IF($S21&gt;'Typy taboru'!$G$9,IF($S21&gt;'Typy taboru'!$I$9,3,2),1),0)),0)</f>
        <v>0</v>
      </c>
      <c r="BY21" s="377">
        <f>IF(T($C21)=T('Typy taboru'!$C$10),IF($J21&gt;0,IF($J21&gt;='Typy taboru'!$F$10,IF($J21&gt;'Typy taboru'!$G$10,IF($J21&gt;'Typy taboru'!$I$10,3,2),1),0)),0)</f>
        <v>0</v>
      </c>
      <c r="BZ21" s="388">
        <f>IF(T($L21)=T('Typy taboru'!$C$10),IF($S21&gt;0,IF($S21&gt;='Typy taboru'!$F$10,IF($S21&gt;'Typy taboru'!$G$10,IF($S21&gt;'Typy taboru'!$I$10,3,2),1),0)),0)</f>
        <v>0</v>
      </c>
      <c r="CB21" s="377">
        <f>IF(T($C21)=T('Typy taboru'!$C$11),IF($J21&gt;0,IF($J21&gt;='Typy taboru'!$F$11,IF($J21&gt;'Typy taboru'!$G$11,IF($J21&gt;'Typy taboru'!$I$11,3,2),1),0)),0)</f>
        <v>0</v>
      </c>
      <c r="CC21" s="388">
        <f>IF(T($L21)=T('Typy taboru'!$C$11),IF($S21&gt;0,IF($S21&gt;='Typy taboru'!$F$11,IF($S21&gt;'Typy taboru'!$G$11,IF($S21&gt;'Typy taboru'!$I$11,3,2),1),0)),0)</f>
        <v>0</v>
      </c>
      <c r="CE21" s="377">
        <f>IF(T($C21)=T('Typy taboru'!$C$12),IF($J21&gt;0,IF($J21&gt;='Typy taboru'!$F$12,IF($J21&gt;'Typy taboru'!$G$12,IF($J21&gt;'Typy taboru'!$I$12,3,2),1),0)),0)</f>
        <v>0</v>
      </c>
      <c r="CF21" s="388">
        <f>IF(T($L21)=T('Typy taboru'!$C$12),IF($S21&gt;0,IF($S21&gt;='Typy taboru'!$F$12,IF($S21&gt;'Typy taboru'!$G$12,IF($S21&gt;'Typy taboru'!$I$12,3,2),1),0)),0)</f>
        <v>0</v>
      </c>
      <c r="CH21" s="377">
        <f>IF(T($C21)=T('Typy taboru'!$C$13),IF($J21&gt;0,IF($J21&gt;='Typy taboru'!$F$13,IF($J21&gt;'Typy taboru'!$G$13,IF($J21&gt;'Typy taboru'!$I$13,3,2),1),0)),0)</f>
        <v>0</v>
      </c>
      <c r="CI21" s="388">
        <f>IF(T($L21)=T('Typy taboru'!$C$13),IF($S21&gt;0,IF($S21&gt;='Typy taboru'!$F$13,IF($S21&gt;'Typy taboru'!$G$13,IF($S21&gt;'Typy taboru'!$I$13,3,2),1),0)),0)</f>
        <v>0</v>
      </c>
      <c r="CK21" s="377">
        <f>IF(T($C21)=T('Typy taboru'!$C$14),IF($J21&gt;0,IF($J21&gt;='Typy taboru'!$F$14,IF($J21&gt;'Typy taboru'!$G$14,IF($J21&gt;'Typy taboru'!$I$14,3,2),1),0)),0)</f>
        <v>0</v>
      </c>
      <c r="CL21" s="388">
        <f>IF(T($L21)=T('Typy taboru'!$C$14),IF($S21&gt;0,IF($S21&gt;='Typy taboru'!$F$14,IF($S21&gt;'Typy taboru'!$G$14,IF($S21&gt;'Typy taboru'!$I$14,3,2),1),0)),0)</f>
        <v>0</v>
      </c>
      <c r="CN21" s="377">
        <f>IF(T($C21)=T('Typy taboru'!$C$15),IF($J21&gt;0,IF($J21&gt;='Typy taboru'!$F$15,IF($J21&gt;'Typy taboru'!$G$15,IF($J21&gt;'Typy taboru'!$I$15,3,2),1),0)),0)</f>
        <v>0</v>
      </c>
      <c r="CO21" s="388">
        <f>IF(T($L21)=T('Typy taboru'!$C$15),IF($S21&gt;0,IF($S21&gt;='Typy taboru'!$F$15,IF($S21&gt;'Typy taboru'!$G$15,IF($S21&gt;'Typy taboru'!$I$15,3,2),1),0)),0)</f>
        <v>0</v>
      </c>
    </row>
    <row r="22" spans="2:93" ht="24.95" customHeight="1" x14ac:dyDescent="0.2">
      <c r="B22" s="371">
        <v>15.4</v>
      </c>
      <c r="C22" s="393" t="s">
        <v>290</v>
      </c>
      <c r="D22" s="390" t="s">
        <v>169</v>
      </c>
      <c r="E22" s="439">
        <v>3.8</v>
      </c>
      <c r="F22" s="439" t="s">
        <v>23</v>
      </c>
      <c r="G22" s="372">
        <v>18</v>
      </c>
      <c r="H22" s="373">
        <f t="shared" ref="H22:H23" si="44">G22/(N(E22)+N(F22))</f>
        <v>4.7368421052631584</v>
      </c>
      <c r="I22" s="96" t="s">
        <v>102</v>
      </c>
      <c r="J22" s="372">
        <v>18</v>
      </c>
      <c r="K22" s="374">
        <v>15.56</v>
      </c>
      <c r="L22" s="396" t="s">
        <v>290</v>
      </c>
      <c r="M22" s="390" t="s">
        <v>131</v>
      </c>
      <c r="N22" s="439">
        <v>4.9000000000000004</v>
      </c>
      <c r="O22" s="439" t="s">
        <v>23</v>
      </c>
      <c r="P22" s="372">
        <v>18</v>
      </c>
      <c r="Q22" s="373">
        <f t="shared" ref="Q22:Q23" si="45">P22/(N(N22)+N(O22))</f>
        <v>3.6734693877551017</v>
      </c>
      <c r="R22" s="96" t="s">
        <v>101</v>
      </c>
      <c r="S22" s="372">
        <v>10</v>
      </c>
      <c r="T22" s="375">
        <f t="shared" ref="T22:T23" si="46">G22+P22</f>
        <v>36</v>
      </c>
      <c r="U22" s="376">
        <f t="shared" ref="U22:U23" si="47">T22/(N(E22)+N(F22)+N(N22)+N(O22))</f>
        <v>4.1379310344827589</v>
      </c>
      <c r="X22" s="377">
        <f t="shared" si="42"/>
        <v>0</v>
      </c>
      <c r="Y22" s="378">
        <f t="shared" si="42"/>
        <v>0</v>
      </c>
      <c r="Z22" s="378">
        <f t="shared" si="42"/>
        <v>0</v>
      </c>
      <c r="AA22" s="379">
        <f t="shared" si="42"/>
        <v>0</v>
      </c>
      <c r="AB22" s="379">
        <f t="shared" si="42"/>
        <v>0</v>
      </c>
      <c r="AC22" s="378">
        <f t="shared" si="42"/>
        <v>0</v>
      </c>
      <c r="AD22" s="378">
        <f t="shared" si="42"/>
        <v>0</v>
      </c>
      <c r="AE22" s="379">
        <f t="shared" si="42"/>
        <v>0</v>
      </c>
      <c r="AF22" s="379">
        <f t="shared" si="42"/>
        <v>36</v>
      </c>
      <c r="AG22" s="378">
        <f t="shared" si="42"/>
        <v>0</v>
      </c>
      <c r="AH22" s="378">
        <f t="shared" si="42"/>
        <v>0</v>
      </c>
      <c r="AI22" s="379">
        <f t="shared" si="42"/>
        <v>0</v>
      </c>
      <c r="AJ22" s="379">
        <f t="shared" si="42"/>
        <v>0</v>
      </c>
      <c r="AK22" s="380">
        <f t="shared" si="5"/>
        <v>0</v>
      </c>
      <c r="AM22" s="381">
        <f t="shared" ref="AM22:AM23" si="48">Y22+Z22</f>
        <v>0</v>
      </c>
      <c r="AN22" s="382">
        <f t="shared" ref="AN22:AN23" si="49">AA22+AB22</f>
        <v>0</v>
      </c>
      <c r="AO22" s="383">
        <f t="shared" ref="AO22:AO23" si="50">AC22+AD22</f>
        <v>0</v>
      </c>
      <c r="AP22" s="382">
        <f t="shared" ref="AP22:AP23" si="51">AE22+AF22</f>
        <v>36</v>
      </c>
      <c r="AQ22" s="383">
        <f t="shared" ref="AQ22:AQ23" si="52">AG22+AH22</f>
        <v>0</v>
      </c>
      <c r="AR22" s="382">
        <f t="shared" ref="AR22:AR23" si="53">AI22+AJ22</f>
        <v>0</v>
      </c>
      <c r="AS22" s="384">
        <f t="shared" ref="AS22:AS23" si="54">AK22+X22</f>
        <v>0</v>
      </c>
      <c r="AV22" s="377">
        <f t="shared" si="43"/>
        <v>0</v>
      </c>
      <c r="AW22" s="378">
        <f t="shared" si="43"/>
        <v>0</v>
      </c>
      <c r="AX22" s="378">
        <f t="shared" si="43"/>
        <v>0</v>
      </c>
      <c r="AY22" s="379">
        <f t="shared" si="43"/>
        <v>0</v>
      </c>
      <c r="AZ22" s="379">
        <f t="shared" si="43"/>
        <v>0</v>
      </c>
      <c r="BA22" s="378">
        <f t="shared" si="43"/>
        <v>0</v>
      </c>
      <c r="BB22" s="378">
        <f t="shared" si="43"/>
        <v>0</v>
      </c>
      <c r="BC22" s="379">
        <f t="shared" si="43"/>
        <v>0</v>
      </c>
      <c r="BD22" s="379">
        <f t="shared" si="43"/>
        <v>8.6999999999999993</v>
      </c>
      <c r="BE22" s="378">
        <f t="shared" si="43"/>
        <v>0</v>
      </c>
      <c r="BF22" s="378">
        <f t="shared" si="43"/>
        <v>0</v>
      </c>
      <c r="BG22" s="379">
        <f t="shared" si="43"/>
        <v>0</v>
      </c>
      <c r="BH22" s="379">
        <f t="shared" si="43"/>
        <v>0</v>
      </c>
      <c r="BI22" s="380">
        <f t="shared" si="14"/>
        <v>0</v>
      </c>
      <c r="BK22" s="381">
        <f t="shared" ref="BK22:BK23" si="55">AW22+AX22</f>
        <v>0</v>
      </c>
      <c r="BL22" s="382">
        <f t="shared" ref="BL22:BL23" si="56">AY22+AZ22</f>
        <v>0</v>
      </c>
      <c r="BM22" s="383">
        <f t="shared" ref="BM22:BM23" si="57">BA22+BB22</f>
        <v>0</v>
      </c>
      <c r="BN22" s="382">
        <f t="shared" ref="BN22:BN23" si="58">BC22+BD22</f>
        <v>8.6999999999999993</v>
      </c>
      <c r="BO22" s="383">
        <f t="shared" ref="BO22:BO23" si="59">BE22+BF22</f>
        <v>0</v>
      </c>
      <c r="BP22" s="382">
        <f t="shared" ref="BP22:BP23" si="60">BG22+BH22</f>
        <v>0</v>
      </c>
      <c r="BQ22" s="384">
        <f t="shared" ref="BQ22:BQ23" si="61">BI22+AV22</f>
        <v>0</v>
      </c>
      <c r="BS22" s="377">
        <f>IF(T($C22)=T('Typy taboru'!$C$8),IF($J22&gt;0,IF($J22&gt;='Typy taboru'!$F$8,IF($J22&gt;'Typy taboru'!$G$8,IF($J22&gt;'Typy taboru'!$I$8,3,2),1),0)),0)</f>
        <v>0</v>
      </c>
      <c r="BT22" s="388">
        <f>IF(T($L22)=T('Typy taboru'!$C$8),IF($S22&gt;0,IF($S22&gt;='Typy taboru'!$F$8,IF($S22&gt;'Typy taboru'!$G$8,IF($S22&gt;'Typy taboru'!$I$8,3,2),1),0)),0)</f>
        <v>0</v>
      </c>
      <c r="BV22" s="377">
        <f>IF(T($C22)=T('Typy taboru'!$C$9),IF($J22&gt;0,IF($J22&gt;='Typy taboru'!$F$9,IF($J22&gt;'Typy taboru'!$G$9,IF($J22&gt;'Typy taboru'!$I$9,3,2),1),0)),0)</f>
        <v>0</v>
      </c>
      <c r="BW22" s="388">
        <f>IF(T($L22)=T('Typy taboru'!$C$9),IF($S22&gt;0,IF($S22&gt;='Typy taboru'!$F$9,IF($S22&gt;'Typy taboru'!$G$9,IF($S22&gt;'Typy taboru'!$I$9,3,2),1),0)),0)</f>
        <v>0</v>
      </c>
      <c r="BY22" s="377">
        <f>IF(T($C22)=T('Typy taboru'!$C$10),IF($J22&gt;0,IF($J22&gt;='Typy taboru'!$F$10,IF($J22&gt;'Typy taboru'!$G$10,IF($J22&gt;'Typy taboru'!$I$10,3,2),1),0)),0)</f>
        <v>0</v>
      </c>
      <c r="BZ22" s="388">
        <f>IF(T($L22)=T('Typy taboru'!$C$10),IF($S22&gt;0,IF($S22&gt;='Typy taboru'!$F$10,IF($S22&gt;'Typy taboru'!$G$10,IF($S22&gt;'Typy taboru'!$I$10,3,2),1),0)),0)</f>
        <v>0</v>
      </c>
      <c r="CB22" s="377">
        <f>IF(T($C22)=T('Typy taboru'!$C$11),IF($J22&gt;0,IF($J22&gt;='Typy taboru'!$F$11,IF($J22&gt;'Typy taboru'!$G$11,IF($J22&gt;'Typy taboru'!$I$11,3,2),1),0)),0)</f>
        <v>0</v>
      </c>
      <c r="CC22" s="388">
        <f>IF(T($L22)=T('Typy taboru'!$C$11),IF($S22&gt;0,IF($S22&gt;='Typy taboru'!$F$11,IF($S22&gt;'Typy taboru'!$G$11,IF($S22&gt;'Typy taboru'!$I$11,3,2),1),0)),0)</f>
        <v>0</v>
      </c>
      <c r="CE22" s="377">
        <f>IF(T($C22)=T('Typy taboru'!$C$12),IF($J22&gt;0,IF($J22&gt;='Typy taboru'!$F$12,IF($J22&gt;'Typy taboru'!$G$12,IF($J22&gt;'Typy taboru'!$I$12,3,2),1),0)),0)</f>
        <v>0</v>
      </c>
      <c r="CF22" s="388">
        <f>IF(T($L22)=T('Typy taboru'!$C$12),IF($S22&gt;0,IF($S22&gt;='Typy taboru'!$F$12,IF($S22&gt;'Typy taboru'!$G$12,IF($S22&gt;'Typy taboru'!$I$12,3,2),1),0)),0)</f>
        <v>0</v>
      </c>
      <c r="CH22" s="377">
        <f>IF(T($C22)=T('Typy taboru'!$C$13),IF($J22&gt;0,IF($J22&gt;='Typy taboru'!$F$13,IF($J22&gt;'Typy taboru'!$G$13,IF($J22&gt;'Typy taboru'!$I$13,3,2),1),0)),0)</f>
        <v>0</v>
      </c>
      <c r="CI22" s="388">
        <f>IF(T($L22)=T('Typy taboru'!$C$13),IF($S22&gt;0,IF($S22&gt;='Typy taboru'!$F$13,IF($S22&gt;'Typy taboru'!$G$13,IF($S22&gt;'Typy taboru'!$I$13,3,2),1),0)),0)</f>
        <v>0</v>
      </c>
      <c r="CK22" s="377">
        <f>IF(T($C22)=T('Typy taboru'!$C$14),IF($J22&gt;0,IF($J22&gt;='Typy taboru'!$F$14,IF($J22&gt;'Typy taboru'!$G$14,IF($J22&gt;'Typy taboru'!$I$14,3,2),1),0)),0)</f>
        <v>0</v>
      </c>
      <c r="CL22" s="388">
        <f>IF(T($L22)=T('Typy taboru'!$C$14),IF($S22&gt;0,IF($S22&gt;='Typy taboru'!$F$14,IF($S22&gt;'Typy taboru'!$G$14,IF($S22&gt;'Typy taboru'!$I$14,3,2),1),0)),0)</f>
        <v>0</v>
      </c>
      <c r="CN22" s="377">
        <f>IF(T($C22)=T('Typy taboru'!$C$15),IF($J22&gt;0,IF($J22&gt;='Typy taboru'!$F$15,IF($J22&gt;'Typy taboru'!$G$15,IF($J22&gt;'Typy taboru'!$I$15,3,2),1),0)),0)</f>
        <v>0</v>
      </c>
      <c r="CO22" s="388">
        <f>IF(T($L22)=T('Typy taboru'!$C$15),IF($S22&gt;0,IF($S22&gt;='Typy taboru'!$F$15,IF($S22&gt;'Typy taboru'!$G$15,IF($S22&gt;'Typy taboru'!$I$15,3,2),1),0)),0)</f>
        <v>0</v>
      </c>
    </row>
    <row r="23" spans="2:93" ht="24.95" customHeight="1" x14ac:dyDescent="0.2">
      <c r="B23" s="371">
        <v>16.149999999999999</v>
      </c>
      <c r="C23" s="393" t="s">
        <v>290</v>
      </c>
      <c r="D23" s="390" t="s">
        <v>137</v>
      </c>
      <c r="E23" s="439">
        <v>4.9000000000000004</v>
      </c>
      <c r="F23" s="439" t="s">
        <v>23</v>
      </c>
      <c r="G23" s="372">
        <v>20</v>
      </c>
      <c r="H23" s="373">
        <f t="shared" si="44"/>
        <v>4.0816326530612246</v>
      </c>
      <c r="I23" s="96" t="s">
        <v>102</v>
      </c>
      <c r="J23" s="372">
        <v>18</v>
      </c>
      <c r="K23" s="374">
        <v>16.399999999999999</v>
      </c>
      <c r="L23" s="396" t="s">
        <v>290</v>
      </c>
      <c r="M23" s="390" t="s">
        <v>128</v>
      </c>
      <c r="N23" s="439">
        <v>3.8</v>
      </c>
      <c r="O23" s="439" t="s">
        <v>23</v>
      </c>
      <c r="P23" s="372">
        <v>15</v>
      </c>
      <c r="Q23" s="373">
        <f t="shared" si="45"/>
        <v>3.9473684210526319</v>
      </c>
      <c r="R23" s="96" t="s">
        <v>101</v>
      </c>
      <c r="S23" s="372">
        <v>9</v>
      </c>
      <c r="T23" s="375">
        <f t="shared" si="46"/>
        <v>35</v>
      </c>
      <c r="U23" s="376">
        <f t="shared" si="47"/>
        <v>4.0229885057471266</v>
      </c>
      <c r="X23" s="377">
        <f t="shared" si="42"/>
        <v>0</v>
      </c>
      <c r="Y23" s="378">
        <f t="shared" si="42"/>
        <v>0</v>
      </c>
      <c r="Z23" s="378">
        <f t="shared" si="42"/>
        <v>0</v>
      </c>
      <c r="AA23" s="379">
        <f t="shared" si="42"/>
        <v>0</v>
      </c>
      <c r="AB23" s="379">
        <f t="shared" si="42"/>
        <v>0</v>
      </c>
      <c r="AC23" s="378">
        <f t="shared" si="42"/>
        <v>0</v>
      </c>
      <c r="AD23" s="378">
        <f t="shared" si="42"/>
        <v>0</v>
      </c>
      <c r="AE23" s="379">
        <f t="shared" si="42"/>
        <v>0</v>
      </c>
      <c r="AF23" s="379">
        <f t="shared" si="42"/>
        <v>35</v>
      </c>
      <c r="AG23" s="378">
        <f t="shared" si="42"/>
        <v>0</v>
      </c>
      <c r="AH23" s="378">
        <f t="shared" si="42"/>
        <v>0</v>
      </c>
      <c r="AI23" s="379">
        <f t="shared" si="42"/>
        <v>0</v>
      </c>
      <c r="AJ23" s="379">
        <f t="shared" si="42"/>
        <v>0</v>
      </c>
      <c r="AK23" s="380">
        <f t="shared" si="5"/>
        <v>0</v>
      </c>
      <c r="AM23" s="381">
        <f t="shared" si="48"/>
        <v>0</v>
      </c>
      <c r="AN23" s="382">
        <f t="shared" si="49"/>
        <v>0</v>
      </c>
      <c r="AO23" s="383">
        <f t="shared" si="50"/>
        <v>0</v>
      </c>
      <c r="AP23" s="382">
        <f t="shared" si="51"/>
        <v>35</v>
      </c>
      <c r="AQ23" s="383">
        <f t="shared" si="52"/>
        <v>0</v>
      </c>
      <c r="AR23" s="382">
        <f t="shared" si="53"/>
        <v>0</v>
      </c>
      <c r="AS23" s="384">
        <f t="shared" si="54"/>
        <v>0</v>
      </c>
      <c r="AV23" s="377">
        <f t="shared" si="43"/>
        <v>0</v>
      </c>
      <c r="AW23" s="378">
        <f t="shared" si="43"/>
        <v>0</v>
      </c>
      <c r="AX23" s="378">
        <f t="shared" si="43"/>
        <v>0</v>
      </c>
      <c r="AY23" s="379">
        <f t="shared" si="43"/>
        <v>0</v>
      </c>
      <c r="AZ23" s="379">
        <f t="shared" si="43"/>
        <v>0</v>
      </c>
      <c r="BA23" s="378">
        <f t="shared" si="43"/>
        <v>0</v>
      </c>
      <c r="BB23" s="378">
        <f t="shared" si="43"/>
        <v>0</v>
      </c>
      <c r="BC23" s="379">
        <f t="shared" si="43"/>
        <v>0</v>
      </c>
      <c r="BD23" s="379">
        <f t="shared" si="43"/>
        <v>8.6999999999999993</v>
      </c>
      <c r="BE23" s="378">
        <f t="shared" si="43"/>
        <v>0</v>
      </c>
      <c r="BF23" s="378">
        <f t="shared" si="43"/>
        <v>0</v>
      </c>
      <c r="BG23" s="379">
        <f t="shared" si="43"/>
        <v>0</v>
      </c>
      <c r="BH23" s="379">
        <f t="shared" si="43"/>
        <v>0</v>
      </c>
      <c r="BI23" s="380">
        <f t="shared" si="14"/>
        <v>0</v>
      </c>
      <c r="BK23" s="381">
        <f t="shared" si="55"/>
        <v>0</v>
      </c>
      <c r="BL23" s="382">
        <f t="shared" si="56"/>
        <v>0</v>
      </c>
      <c r="BM23" s="383">
        <f t="shared" si="57"/>
        <v>0</v>
      </c>
      <c r="BN23" s="382">
        <f t="shared" si="58"/>
        <v>8.6999999999999993</v>
      </c>
      <c r="BO23" s="383">
        <f t="shared" si="59"/>
        <v>0</v>
      </c>
      <c r="BP23" s="382">
        <f t="shared" si="60"/>
        <v>0</v>
      </c>
      <c r="BQ23" s="384">
        <f t="shared" si="61"/>
        <v>0</v>
      </c>
      <c r="BS23" s="377">
        <f>IF(T($C23)=T('Typy taboru'!$C$8),IF($J23&gt;0,IF($J23&gt;='Typy taboru'!$F$8,IF($J23&gt;'Typy taboru'!$G$8,IF($J23&gt;'Typy taboru'!$I$8,3,2),1),0)),0)</f>
        <v>0</v>
      </c>
      <c r="BT23" s="388">
        <f>IF(T($L23)=T('Typy taboru'!$C$8),IF($S23&gt;0,IF($S23&gt;='Typy taboru'!$F$8,IF($S23&gt;'Typy taboru'!$G$8,IF($S23&gt;'Typy taboru'!$I$8,3,2),1),0)),0)</f>
        <v>0</v>
      </c>
      <c r="BV23" s="377">
        <f>IF(T($C23)=T('Typy taboru'!$C$9),IF($J23&gt;0,IF($J23&gt;='Typy taboru'!$F$9,IF($J23&gt;'Typy taboru'!$G$9,IF($J23&gt;'Typy taboru'!$I$9,3,2),1),0)),0)</f>
        <v>0</v>
      </c>
      <c r="BW23" s="388">
        <f>IF(T($L23)=T('Typy taboru'!$C$9),IF($S23&gt;0,IF($S23&gt;='Typy taboru'!$F$9,IF($S23&gt;'Typy taboru'!$G$9,IF($S23&gt;'Typy taboru'!$I$9,3,2),1),0)),0)</f>
        <v>0</v>
      </c>
      <c r="BY23" s="377">
        <f>IF(T($C23)=T('Typy taboru'!$C$10),IF($J23&gt;0,IF($J23&gt;='Typy taboru'!$F$10,IF($J23&gt;'Typy taboru'!$G$10,IF($J23&gt;'Typy taboru'!$I$10,3,2),1),0)),0)</f>
        <v>0</v>
      </c>
      <c r="BZ23" s="388">
        <f>IF(T($L23)=T('Typy taboru'!$C$10),IF($S23&gt;0,IF($S23&gt;='Typy taboru'!$F$10,IF($S23&gt;'Typy taboru'!$G$10,IF($S23&gt;'Typy taboru'!$I$10,3,2),1),0)),0)</f>
        <v>0</v>
      </c>
      <c r="CB23" s="377">
        <f>IF(T($C23)=T('Typy taboru'!$C$11),IF($J23&gt;0,IF($J23&gt;='Typy taboru'!$F$11,IF($J23&gt;'Typy taboru'!$G$11,IF($J23&gt;'Typy taboru'!$I$11,3,2),1),0)),0)</f>
        <v>0</v>
      </c>
      <c r="CC23" s="388">
        <f>IF(T($L23)=T('Typy taboru'!$C$11),IF($S23&gt;0,IF($S23&gt;='Typy taboru'!$F$11,IF($S23&gt;'Typy taboru'!$G$11,IF($S23&gt;'Typy taboru'!$I$11,3,2),1),0)),0)</f>
        <v>0</v>
      </c>
      <c r="CE23" s="377">
        <f>IF(T($C23)=T('Typy taboru'!$C$12),IF($J23&gt;0,IF($J23&gt;='Typy taboru'!$F$12,IF($J23&gt;'Typy taboru'!$G$12,IF($J23&gt;'Typy taboru'!$I$12,3,2),1),0)),0)</f>
        <v>0</v>
      </c>
      <c r="CF23" s="388">
        <f>IF(T($L23)=T('Typy taboru'!$C$12),IF($S23&gt;0,IF($S23&gt;='Typy taboru'!$F$12,IF($S23&gt;'Typy taboru'!$G$12,IF($S23&gt;'Typy taboru'!$I$12,3,2),1),0)),0)</f>
        <v>0</v>
      </c>
      <c r="CH23" s="377">
        <f>IF(T($C23)=T('Typy taboru'!$C$13),IF($J23&gt;0,IF($J23&gt;='Typy taboru'!$F$13,IF($J23&gt;'Typy taboru'!$G$13,IF($J23&gt;'Typy taboru'!$I$13,3,2),1),0)),0)</f>
        <v>0</v>
      </c>
      <c r="CI23" s="388">
        <f>IF(T($L23)=T('Typy taboru'!$C$13),IF($S23&gt;0,IF($S23&gt;='Typy taboru'!$F$13,IF($S23&gt;'Typy taboru'!$G$13,IF($S23&gt;'Typy taboru'!$I$13,3,2),1),0)),0)</f>
        <v>0</v>
      </c>
      <c r="CK23" s="377">
        <f>IF(T($C23)=T('Typy taboru'!$C$14),IF($J23&gt;0,IF($J23&gt;='Typy taboru'!$F$14,IF($J23&gt;'Typy taboru'!$G$14,IF($J23&gt;'Typy taboru'!$I$14,3,2),1),0)),0)</f>
        <v>0</v>
      </c>
      <c r="CL23" s="388">
        <f>IF(T($L23)=T('Typy taboru'!$C$14),IF($S23&gt;0,IF($S23&gt;='Typy taboru'!$F$14,IF($S23&gt;'Typy taboru'!$G$14,IF($S23&gt;'Typy taboru'!$I$14,3,2),1),0)),0)</f>
        <v>0</v>
      </c>
      <c r="CN23" s="377">
        <f>IF(T($C23)=T('Typy taboru'!$C$15),IF($J23&gt;0,IF($J23&gt;='Typy taboru'!$F$15,IF($J23&gt;'Typy taboru'!$G$15,IF($J23&gt;'Typy taboru'!$I$15,3,2),1),0)),0)</f>
        <v>0</v>
      </c>
      <c r="CO23" s="388">
        <f>IF(T($L23)=T('Typy taboru'!$C$15),IF($S23&gt;0,IF($S23&gt;='Typy taboru'!$F$15,IF($S23&gt;'Typy taboru'!$G$15,IF($S23&gt;'Typy taboru'!$I$15,3,2),1),0)),0)</f>
        <v>0</v>
      </c>
    </row>
    <row r="24" spans="2:93" ht="24.95" customHeight="1" x14ac:dyDescent="0.2">
      <c r="B24" s="371">
        <v>16.579999999999998</v>
      </c>
      <c r="C24" s="393" t="s">
        <v>290</v>
      </c>
      <c r="D24" s="390" t="s">
        <v>169</v>
      </c>
      <c r="E24" s="439">
        <v>3.8</v>
      </c>
      <c r="F24" s="439" t="s">
        <v>23</v>
      </c>
      <c r="G24" s="372">
        <v>14</v>
      </c>
      <c r="H24" s="373">
        <f t="shared" si="0"/>
        <v>3.6842105263157898</v>
      </c>
      <c r="I24" s="96" t="s">
        <v>108</v>
      </c>
      <c r="J24" s="372">
        <v>13</v>
      </c>
      <c r="K24" s="374">
        <v>17.100000000000001</v>
      </c>
      <c r="L24" s="396" t="s">
        <v>290</v>
      </c>
      <c r="M24" s="390" t="s">
        <v>128</v>
      </c>
      <c r="N24" s="439">
        <v>3.8</v>
      </c>
      <c r="O24" s="439" t="s">
        <v>23</v>
      </c>
      <c r="P24" s="372">
        <v>11</v>
      </c>
      <c r="Q24" s="373">
        <f t="shared" si="1"/>
        <v>2.8947368421052633</v>
      </c>
      <c r="R24" s="96" t="s">
        <v>104</v>
      </c>
      <c r="S24" s="372">
        <v>8</v>
      </c>
      <c r="T24" s="375">
        <f t="shared" si="2"/>
        <v>25</v>
      </c>
      <c r="U24" s="376">
        <f t="shared" si="3"/>
        <v>3.2894736842105265</v>
      </c>
      <c r="X24" s="377">
        <f t="shared" si="4"/>
        <v>0</v>
      </c>
      <c r="Y24" s="378">
        <f t="shared" si="4"/>
        <v>0</v>
      </c>
      <c r="Z24" s="378">
        <f t="shared" si="4"/>
        <v>0</v>
      </c>
      <c r="AA24" s="379">
        <f t="shared" si="4"/>
        <v>0</v>
      </c>
      <c r="AB24" s="379">
        <f t="shared" si="4"/>
        <v>0</v>
      </c>
      <c r="AC24" s="378">
        <f t="shared" si="4"/>
        <v>0</v>
      </c>
      <c r="AD24" s="378">
        <f t="shared" si="4"/>
        <v>0</v>
      </c>
      <c r="AE24" s="379">
        <f t="shared" si="4"/>
        <v>0</v>
      </c>
      <c r="AF24" s="379">
        <f t="shared" si="4"/>
        <v>14</v>
      </c>
      <c r="AG24" s="378">
        <f t="shared" si="4"/>
        <v>11</v>
      </c>
      <c r="AH24" s="378">
        <f t="shared" si="4"/>
        <v>0</v>
      </c>
      <c r="AI24" s="379">
        <f t="shared" si="4"/>
        <v>0</v>
      </c>
      <c r="AJ24" s="379">
        <f t="shared" si="4"/>
        <v>0</v>
      </c>
      <c r="AK24" s="380">
        <f t="shared" si="5"/>
        <v>0</v>
      </c>
      <c r="AM24" s="381">
        <f t="shared" si="6"/>
        <v>0</v>
      </c>
      <c r="AN24" s="382">
        <f t="shared" si="7"/>
        <v>0</v>
      </c>
      <c r="AO24" s="383">
        <f t="shared" si="8"/>
        <v>0</v>
      </c>
      <c r="AP24" s="382">
        <f t="shared" si="9"/>
        <v>14</v>
      </c>
      <c r="AQ24" s="383">
        <f t="shared" si="10"/>
        <v>11</v>
      </c>
      <c r="AR24" s="382">
        <f t="shared" si="11"/>
        <v>0</v>
      </c>
      <c r="AS24" s="384">
        <f t="shared" si="12"/>
        <v>0</v>
      </c>
      <c r="AV24" s="377">
        <f t="shared" si="13"/>
        <v>0</v>
      </c>
      <c r="AW24" s="378">
        <f t="shared" si="13"/>
        <v>0</v>
      </c>
      <c r="AX24" s="378">
        <f t="shared" si="13"/>
        <v>0</v>
      </c>
      <c r="AY24" s="379">
        <f t="shared" si="13"/>
        <v>0</v>
      </c>
      <c r="AZ24" s="379">
        <f t="shared" si="13"/>
        <v>0</v>
      </c>
      <c r="BA24" s="378">
        <f t="shared" si="13"/>
        <v>0</v>
      </c>
      <c r="BB24" s="378">
        <f t="shared" si="13"/>
        <v>0</v>
      </c>
      <c r="BC24" s="379">
        <f t="shared" si="13"/>
        <v>0</v>
      </c>
      <c r="BD24" s="379">
        <f t="shared" si="13"/>
        <v>3.8</v>
      </c>
      <c r="BE24" s="378">
        <f t="shared" si="13"/>
        <v>3.8</v>
      </c>
      <c r="BF24" s="378">
        <f t="shared" si="13"/>
        <v>0</v>
      </c>
      <c r="BG24" s="379">
        <f t="shared" si="13"/>
        <v>0</v>
      </c>
      <c r="BH24" s="379">
        <f t="shared" si="13"/>
        <v>0</v>
      </c>
      <c r="BI24" s="380">
        <f t="shared" si="14"/>
        <v>0</v>
      </c>
      <c r="BK24" s="381">
        <f t="shared" si="15"/>
        <v>0</v>
      </c>
      <c r="BL24" s="382">
        <f t="shared" si="16"/>
        <v>0</v>
      </c>
      <c r="BM24" s="383">
        <f t="shared" si="17"/>
        <v>0</v>
      </c>
      <c r="BN24" s="382">
        <f t="shared" si="18"/>
        <v>3.8</v>
      </c>
      <c r="BO24" s="383">
        <f t="shared" si="19"/>
        <v>3.8</v>
      </c>
      <c r="BP24" s="382">
        <f t="shared" si="20"/>
        <v>0</v>
      </c>
      <c r="BQ24" s="384">
        <f t="shared" si="21"/>
        <v>0</v>
      </c>
      <c r="BS24" s="377">
        <f>IF(T($C24)=T('Typy taboru'!$C$8),IF($J24&gt;0,IF($J24&gt;='Typy taboru'!$F$8,IF($J24&gt;'Typy taboru'!$G$8,IF($J24&gt;'Typy taboru'!$I$8,3,2),1),0)),0)</f>
        <v>0</v>
      </c>
      <c r="BT24" s="388">
        <f>IF(T($L24)=T('Typy taboru'!$C$8),IF($S24&gt;0,IF($S24&gt;='Typy taboru'!$F$8,IF($S24&gt;'Typy taboru'!$G$8,IF($S24&gt;'Typy taboru'!$I$8,3,2),1),0)),0)</f>
        <v>0</v>
      </c>
      <c r="BV24" s="377">
        <f>IF(T($C24)=T('Typy taboru'!$C$9),IF($J24&gt;0,IF($J24&gt;='Typy taboru'!$F$9,IF($J24&gt;'Typy taboru'!$G$9,IF($J24&gt;'Typy taboru'!$I$9,3,2),1),0)),0)</f>
        <v>0</v>
      </c>
      <c r="BW24" s="388">
        <f>IF(T($L24)=T('Typy taboru'!$C$9),IF($S24&gt;0,IF($S24&gt;='Typy taboru'!$F$9,IF($S24&gt;'Typy taboru'!$G$9,IF($S24&gt;'Typy taboru'!$I$9,3,2),1),0)),0)</f>
        <v>0</v>
      </c>
      <c r="BY24" s="377">
        <f>IF(T($C24)=T('Typy taboru'!$C$10),IF($J24&gt;0,IF($J24&gt;='Typy taboru'!$F$10,IF($J24&gt;'Typy taboru'!$G$10,IF($J24&gt;'Typy taboru'!$I$10,3,2),1),0)),0)</f>
        <v>0</v>
      </c>
      <c r="BZ24" s="388">
        <f>IF(T($L24)=T('Typy taboru'!$C$10),IF($S24&gt;0,IF($S24&gt;='Typy taboru'!$F$10,IF($S24&gt;'Typy taboru'!$G$10,IF($S24&gt;'Typy taboru'!$I$10,3,2),1),0)),0)</f>
        <v>0</v>
      </c>
      <c r="CB24" s="377">
        <f>IF(T($C24)=T('Typy taboru'!$C$11),IF($J24&gt;0,IF($J24&gt;='Typy taboru'!$F$11,IF($J24&gt;'Typy taboru'!$G$11,IF($J24&gt;'Typy taboru'!$I$11,3,2),1),0)),0)</f>
        <v>0</v>
      </c>
      <c r="CC24" s="388">
        <f>IF(T($L24)=T('Typy taboru'!$C$11),IF($S24&gt;0,IF($S24&gt;='Typy taboru'!$F$11,IF($S24&gt;'Typy taboru'!$G$11,IF($S24&gt;'Typy taboru'!$I$11,3,2),1),0)),0)</f>
        <v>0</v>
      </c>
      <c r="CE24" s="377">
        <f>IF(T($C24)=T('Typy taboru'!$C$12),IF($J24&gt;0,IF($J24&gt;='Typy taboru'!$F$12,IF($J24&gt;'Typy taboru'!$G$12,IF($J24&gt;'Typy taboru'!$I$12,3,2),1),0)),0)</f>
        <v>0</v>
      </c>
      <c r="CF24" s="388">
        <f>IF(T($L24)=T('Typy taboru'!$C$12),IF($S24&gt;0,IF($S24&gt;='Typy taboru'!$F$12,IF($S24&gt;'Typy taboru'!$G$12,IF($S24&gt;'Typy taboru'!$I$12,3,2),1),0)),0)</f>
        <v>0</v>
      </c>
      <c r="CH24" s="377">
        <f>IF(T($C24)=T('Typy taboru'!$C$13),IF($J24&gt;0,IF($J24&gt;='Typy taboru'!$F$13,IF($J24&gt;'Typy taboru'!$G$13,IF($J24&gt;'Typy taboru'!$I$13,3,2),1),0)),0)</f>
        <v>0</v>
      </c>
      <c r="CI24" s="388">
        <f>IF(T($L24)=T('Typy taboru'!$C$13),IF($S24&gt;0,IF($S24&gt;='Typy taboru'!$F$13,IF($S24&gt;'Typy taboru'!$G$13,IF($S24&gt;'Typy taboru'!$I$13,3,2),1),0)),0)</f>
        <v>0</v>
      </c>
      <c r="CK24" s="377">
        <f>IF(T($C24)=T('Typy taboru'!$C$14),IF($J24&gt;0,IF($J24&gt;='Typy taboru'!$F$14,IF($J24&gt;'Typy taboru'!$G$14,IF($J24&gt;'Typy taboru'!$I$14,3,2),1),0)),0)</f>
        <v>0</v>
      </c>
      <c r="CL24" s="388">
        <f>IF(T($L24)=T('Typy taboru'!$C$14),IF($S24&gt;0,IF($S24&gt;='Typy taboru'!$F$14,IF($S24&gt;'Typy taboru'!$G$14,IF($S24&gt;'Typy taboru'!$I$14,3,2),1),0)),0)</f>
        <v>0</v>
      </c>
      <c r="CN24" s="377">
        <f>IF(T($C24)=T('Typy taboru'!$C$15),IF($J24&gt;0,IF($J24&gt;='Typy taboru'!$F$15,IF($J24&gt;'Typy taboru'!$G$15,IF($J24&gt;'Typy taboru'!$I$15,3,2),1),0)),0)</f>
        <v>0</v>
      </c>
      <c r="CO24" s="388">
        <f>IF(T($L24)=T('Typy taboru'!$C$15),IF($S24&gt;0,IF($S24&gt;='Typy taboru'!$F$15,IF($S24&gt;'Typy taboru'!$G$15,IF($S24&gt;'Typy taboru'!$I$15,3,2),1),0)),0)</f>
        <v>0</v>
      </c>
    </row>
    <row r="25" spans="2:93" ht="24.95" customHeight="1" x14ac:dyDescent="0.2">
      <c r="B25" s="371">
        <v>17.3</v>
      </c>
      <c r="C25" s="393" t="s">
        <v>290</v>
      </c>
      <c r="D25" s="390" t="s">
        <v>169</v>
      </c>
      <c r="E25" s="439">
        <v>3.8</v>
      </c>
      <c r="F25" s="439" t="s">
        <v>23</v>
      </c>
      <c r="G25" s="372">
        <v>11</v>
      </c>
      <c r="H25" s="373">
        <f t="shared" si="0"/>
        <v>2.8947368421052633</v>
      </c>
      <c r="I25" s="96" t="s">
        <v>102</v>
      </c>
      <c r="J25" s="372">
        <v>10</v>
      </c>
      <c r="K25" s="374">
        <v>17.45</v>
      </c>
      <c r="L25" s="396" t="s">
        <v>290</v>
      </c>
      <c r="M25" s="390" t="s">
        <v>131</v>
      </c>
      <c r="N25" s="439">
        <v>4.9000000000000004</v>
      </c>
      <c r="O25" s="439" t="s">
        <v>23</v>
      </c>
      <c r="P25" s="372">
        <v>5</v>
      </c>
      <c r="Q25" s="373">
        <f t="shared" si="1"/>
        <v>1.0204081632653061</v>
      </c>
      <c r="R25" s="96" t="s">
        <v>151</v>
      </c>
      <c r="S25" s="372">
        <v>5</v>
      </c>
      <c r="T25" s="375">
        <f t="shared" si="2"/>
        <v>16</v>
      </c>
      <c r="U25" s="376">
        <f t="shared" si="3"/>
        <v>1.8390804597701151</v>
      </c>
      <c r="X25" s="377">
        <f t="shared" si="4"/>
        <v>0</v>
      </c>
      <c r="Y25" s="378">
        <f t="shared" si="4"/>
        <v>0</v>
      </c>
      <c r="Z25" s="378">
        <f t="shared" si="4"/>
        <v>0</v>
      </c>
      <c r="AA25" s="379">
        <f t="shared" si="4"/>
        <v>0</v>
      </c>
      <c r="AB25" s="379">
        <f t="shared" si="4"/>
        <v>0</v>
      </c>
      <c r="AC25" s="378">
        <f t="shared" si="4"/>
        <v>0</v>
      </c>
      <c r="AD25" s="378">
        <f t="shared" si="4"/>
        <v>0</v>
      </c>
      <c r="AE25" s="379">
        <f t="shared" si="4"/>
        <v>0</v>
      </c>
      <c r="AF25" s="379">
        <f t="shared" si="4"/>
        <v>0</v>
      </c>
      <c r="AG25" s="378">
        <f t="shared" si="4"/>
        <v>16</v>
      </c>
      <c r="AH25" s="378">
        <f t="shared" si="4"/>
        <v>0</v>
      </c>
      <c r="AI25" s="379">
        <f t="shared" si="4"/>
        <v>0</v>
      </c>
      <c r="AJ25" s="379">
        <f t="shared" si="4"/>
        <v>0</v>
      </c>
      <c r="AK25" s="380">
        <f t="shared" si="5"/>
        <v>0</v>
      </c>
      <c r="AM25" s="381">
        <f t="shared" si="6"/>
        <v>0</v>
      </c>
      <c r="AN25" s="382">
        <f t="shared" si="7"/>
        <v>0</v>
      </c>
      <c r="AO25" s="383">
        <f t="shared" si="8"/>
        <v>0</v>
      </c>
      <c r="AP25" s="382">
        <f t="shared" si="9"/>
        <v>0</v>
      </c>
      <c r="AQ25" s="383">
        <f t="shared" si="10"/>
        <v>16</v>
      </c>
      <c r="AR25" s="382">
        <f t="shared" si="11"/>
        <v>0</v>
      </c>
      <c r="AS25" s="384">
        <f t="shared" si="12"/>
        <v>0</v>
      </c>
      <c r="AV25" s="377">
        <f t="shared" si="13"/>
        <v>0</v>
      </c>
      <c r="AW25" s="378">
        <f t="shared" si="13"/>
        <v>0</v>
      </c>
      <c r="AX25" s="378">
        <f t="shared" si="13"/>
        <v>0</v>
      </c>
      <c r="AY25" s="379">
        <f t="shared" si="13"/>
        <v>0</v>
      </c>
      <c r="AZ25" s="379">
        <f t="shared" si="13"/>
        <v>0</v>
      </c>
      <c r="BA25" s="378">
        <f t="shared" si="13"/>
        <v>0</v>
      </c>
      <c r="BB25" s="378">
        <f t="shared" si="13"/>
        <v>0</v>
      </c>
      <c r="BC25" s="379">
        <f t="shared" si="13"/>
        <v>0</v>
      </c>
      <c r="BD25" s="379">
        <f t="shared" si="13"/>
        <v>0</v>
      </c>
      <c r="BE25" s="378">
        <f t="shared" si="13"/>
        <v>8.6999999999999993</v>
      </c>
      <c r="BF25" s="378">
        <f t="shared" si="13"/>
        <v>0</v>
      </c>
      <c r="BG25" s="379">
        <f t="shared" si="13"/>
        <v>0</v>
      </c>
      <c r="BH25" s="379">
        <f t="shared" si="13"/>
        <v>0</v>
      </c>
      <c r="BI25" s="380">
        <f t="shared" si="14"/>
        <v>0</v>
      </c>
      <c r="BK25" s="381">
        <f t="shared" si="15"/>
        <v>0</v>
      </c>
      <c r="BL25" s="382">
        <f t="shared" si="16"/>
        <v>0</v>
      </c>
      <c r="BM25" s="383">
        <f t="shared" si="17"/>
        <v>0</v>
      </c>
      <c r="BN25" s="382">
        <f t="shared" si="18"/>
        <v>0</v>
      </c>
      <c r="BO25" s="383">
        <f t="shared" si="19"/>
        <v>8.6999999999999993</v>
      </c>
      <c r="BP25" s="382">
        <f t="shared" si="20"/>
        <v>0</v>
      </c>
      <c r="BQ25" s="384">
        <f t="shared" si="21"/>
        <v>0</v>
      </c>
      <c r="BS25" s="377">
        <f>IF(T($C25)=T('Typy taboru'!$C$8),IF($J25&gt;0,IF($J25&gt;='Typy taboru'!$F$8,IF($J25&gt;'Typy taboru'!$G$8,IF($J25&gt;'Typy taboru'!$I$8,3,2),1),0)),0)</f>
        <v>0</v>
      </c>
      <c r="BT25" s="388">
        <f>IF(T($L25)=T('Typy taboru'!$C$8),IF($S25&gt;0,IF($S25&gt;='Typy taboru'!$F$8,IF($S25&gt;'Typy taboru'!$G$8,IF($S25&gt;'Typy taboru'!$I$8,3,2),1),0)),0)</f>
        <v>0</v>
      </c>
      <c r="BV25" s="377">
        <f>IF(T($C25)=T('Typy taboru'!$C$9),IF($J25&gt;0,IF($J25&gt;='Typy taboru'!$F$9,IF($J25&gt;'Typy taboru'!$G$9,IF($J25&gt;'Typy taboru'!$I$9,3,2),1),0)),0)</f>
        <v>0</v>
      </c>
      <c r="BW25" s="388">
        <f>IF(T($L25)=T('Typy taboru'!$C$9),IF($S25&gt;0,IF($S25&gt;='Typy taboru'!$F$9,IF($S25&gt;'Typy taboru'!$G$9,IF($S25&gt;'Typy taboru'!$I$9,3,2),1),0)),0)</f>
        <v>0</v>
      </c>
      <c r="BY25" s="377">
        <f>IF(T($C25)=T('Typy taboru'!$C$10),IF($J25&gt;0,IF($J25&gt;='Typy taboru'!$F$10,IF($J25&gt;'Typy taboru'!$G$10,IF($J25&gt;'Typy taboru'!$I$10,3,2),1),0)),0)</f>
        <v>0</v>
      </c>
      <c r="BZ25" s="388">
        <f>IF(T($L25)=T('Typy taboru'!$C$10),IF($S25&gt;0,IF($S25&gt;='Typy taboru'!$F$10,IF($S25&gt;'Typy taboru'!$G$10,IF($S25&gt;'Typy taboru'!$I$10,3,2),1),0)),0)</f>
        <v>0</v>
      </c>
      <c r="CB25" s="377">
        <f>IF(T($C25)=T('Typy taboru'!$C$11),IF($J25&gt;0,IF($J25&gt;='Typy taboru'!$F$11,IF($J25&gt;'Typy taboru'!$G$11,IF($J25&gt;'Typy taboru'!$I$11,3,2),1),0)),0)</f>
        <v>0</v>
      </c>
      <c r="CC25" s="388">
        <f>IF(T($L25)=T('Typy taboru'!$C$11),IF($S25&gt;0,IF($S25&gt;='Typy taboru'!$F$11,IF($S25&gt;'Typy taboru'!$G$11,IF($S25&gt;'Typy taboru'!$I$11,3,2),1),0)),0)</f>
        <v>0</v>
      </c>
      <c r="CE25" s="377">
        <f>IF(T($C25)=T('Typy taboru'!$C$12),IF($J25&gt;0,IF($J25&gt;='Typy taboru'!$F$12,IF($J25&gt;'Typy taboru'!$G$12,IF($J25&gt;'Typy taboru'!$I$12,3,2),1),0)),0)</f>
        <v>0</v>
      </c>
      <c r="CF25" s="388">
        <f>IF(T($L25)=T('Typy taboru'!$C$12),IF($S25&gt;0,IF($S25&gt;='Typy taboru'!$F$12,IF($S25&gt;'Typy taboru'!$G$12,IF($S25&gt;'Typy taboru'!$I$12,3,2),1),0)),0)</f>
        <v>0</v>
      </c>
      <c r="CH25" s="377">
        <f>IF(T($C25)=T('Typy taboru'!$C$13),IF($J25&gt;0,IF($J25&gt;='Typy taboru'!$F$13,IF($J25&gt;'Typy taboru'!$G$13,IF($J25&gt;'Typy taboru'!$I$13,3,2),1),0)),0)</f>
        <v>0</v>
      </c>
      <c r="CI25" s="388">
        <f>IF(T($L25)=T('Typy taboru'!$C$13),IF($S25&gt;0,IF($S25&gt;='Typy taboru'!$F$13,IF($S25&gt;'Typy taboru'!$G$13,IF($S25&gt;'Typy taboru'!$I$13,3,2),1),0)),0)</f>
        <v>0</v>
      </c>
      <c r="CK25" s="377">
        <f>IF(T($C25)=T('Typy taboru'!$C$14),IF($J25&gt;0,IF($J25&gt;='Typy taboru'!$F$14,IF($J25&gt;'Typy taboru'!$G$14,IF($J25&gt;'Typy taboru'!$I$14,3,2),1),0)),0)</f>
        <v>0</v>
      </c>
      <c r="CL25" s="388">
        <f>IF(T($L25)=T('Typy taboru'!$C$14),IF($S25&gt;0,IF($S25&gt;='Typy taboru'!$F$14,IF($S25&gt;'Typy taboru'!$G$14,IF($S25&gt;'Typy taboru'!$I$14,3,2),1),0)),0)</f>
        <v>0</v>
      </c>
      <c r="CN25" s="377">
        <f>IF(T($C25)=T('Typy taboru'!$C$15),IF($J25&gt;0,IF($J25&gt;='Typy taboru'!$F$15,IF($J25&gt;'Typy taboru'!$G$15,IF($J25&gt;'Typy taboru'!$I$15,3,2),1),0)),0)</f>
        <v>0</v>
      </c>
      <c r="CO25" s="388">
        <f>IF(T($L25)=T('Typy taboru'!$C$15),IF($S25&gt;0,IF($S25&gt;='Typy taboru'!$F$15,IF($S25&gt;'Typy taboru'!$G$15,IF($S25&gt;'Typy taboru'!$I$15,3,2),1),0)),0)</f>
        <v>0</v>
      </c>
    </row>
    <row r="26" spans="2:93" ht="24.95" customHeight="1" x14ac:dyDescent="0.2">
      <c r="B26" s="371">
        <v>18.079999999999998</v>
      </c>
      <c r="C26" s="393" t="s">
        <v>290</v>
      </c>
      <c r="D26" s="390" t="s">
        <v>170</v>
      </c>
      <c r="E26" s="439">
        <v>7.2</v>
      </c>
      <c r="F26" s="439" t="s">
        <v>23</v>
      </c>
      <c r="G26" s="372">
        <v>12</v>
      </c>
      <c r="H26" s="373">
        <f t="shared" si="0"/>
        <v>1.6666666666666665</v>
      </c>
      <c r="I26" s="96" t="s">
        <v>102</v>
      </c>
      <c r="J26" s="372">
        <v>8</v>
      </c>
      <c r="K26" s="374">
        <v>18.350000000000001</v>
      </c>
      <c r="L26" s="396" t="s">
        <v>290</v>
      </c>
      <c r="M26" s="390" t="s">
        <v>172</v>
      </c>
      <c r="N26" s="439">
        <v>6.1</v>
      </c>
      <c r="O26" s="439" t="s">
        <v>23</v>
      </c>
      <c r="P26" s="372">
        <v>13</v>
      </c>
      <c r="Q26" s="373">
        <f t="shared" si="1"/>
        <v>2.1311475409836067</v>
      </c>
      <c r="R26" s="96" t="s">
        <v>108</v>
      </c>
      <c r="S26" s="372">
        <v>8</v>
      </c>
      <c r="T26" s="375">
        <f t="shared" si="2"/>
        <v>25</v>
      </c>
      <c r="U26" s="376">
        <f t="shared" si="3"/>
        <v>1.8796992481203008</v>
      </c>
      <c r="X26" s="377">
        <f t="shared" si="4"/>
        <v>0</v>
      </c>
      <c r="Y26" s="378">
        <f t="shared" si="4"/>
        <v>0</v>
      </c>
      <c r="Z26" s="378">
        <f t="shared" si="4"/>
        <v>0</v>
      </c>
      <c r="AA26" s="379">
        <f t="shared" si="4"/>
        <v>0</v>
      </c>
      <c r="AB26" s="379">
        <f t="shared" si="4"/>
        <v>0</v>
      </c>
      <c r="AC26" s="378">
        <f t="shared" si="4"/>
        <v>0</v>
      </c>
      <c r="AD26" s="378">
        <f t="shared" si="4"/>
        <v>0</v>
      </c>
      <c r="AE26" s="379">
        <f t="shared" si="4"/>
        <v>0</v>
      </c>
      <c r="AF26" s="379">
        <f t="shared" si="4"/>
        <v>0</v>
      </c>
      <c r="AG26" s="378">
        <f t="shared" si="4"/>
        <v>12</v>
      </c>
      <c r="AH26" s="378">
        <f t="shared" si="4"/>
        <v>13</v>
      </c>
      <c r="AI26" s="379">
        <f t="shared" si="4"/>
        <v>0</v>
      </c>
      <c r="AJ26" s="379">
        <f t="shared" si="4"/>
        <v>0</v>
      </c>
      <c r="AK26" s="380">
        <f t="shared" si="5"/>
        <v>0</v>
      </c>
      <c r="AM26" s="381">
        <f t="shared" si="6"/>
        <v>0</v>
      </c>
      <c r="AN26" s="382">
        <f t="shared" si="7"/>
        <v>0</v>
      </c>
      <c r="AO26" s="383">
        <f t="shared" si="8"/>
        <v>0</v>
      </c>
      <c r="AP26" s="382">
        <f t="shared" si="9"/>
        <v>0</v>
      </c>
      <c r="AQ26" s="383">
        <f t="shared" si="10"/>
        <v>25</v>
      </c>
      <c r="AR26" s="382">
        <f t="shared" si="11"/>
        <v>0</v>
      </c>
      <c r="AS26" s="384">
        <f t="shared" si="12"/>
        <v>0</v>
      </c>
      <c r="AV26" s="377">
        <f t="shared" si="13"/>
        <v>0</v>
      </c>
      <c r="AW26" s="378">
        <f t="shared" si="13"/>
        <v>0</v>
      </c>
      <c r="AX26" s="378">
        <f t="shared" si="13"/>
        <v>0</v>
      </c>
      <c r="AY26" s="379">
        <f t="shared" si="13"/>
        <v>0</v>
      </c>
      <c r="AZ26" s="379">
        <f t="shared" si="13"/>
        <v>0</v>
      </c>
      <c r="BA26" s="378">
        <f t="shared" si="13"/>
        <v>0</v>
      </c>
      <c r="BB26" s="378">
        <f t="shared" si="13"/>
        <v>0</v>
      </c>
      <c r="BC26" s="379">
        <f t="shared" si="13"/>
        <v>0</v>
      </c>
      <c r="BD26" s="379">
        <f t="shared" si="13"/>
        <v>0</v>
      </c>
      <c r="BE26" s="378">
        <f t="shared" si="13"/>
        <v>7.2</v>
      </c>
      <c r="BF26" s="378">
        <f t="shared" si="13"/>
        <v>6.1</v>
      </c>
      <c r="BG26" s="379">
        <f t="shared" si="13"/>
        <v>0</v>
      </c>
      <c r="BH26" s="379">
        <f t="shared" si="13"/>
        <v>0</v>
      </c>
      <c r="BI26" s="380">
        <f t="shared" si="14"/>
        <v>0</v>
      </c>
      <c r="BK26" s="381">
        <f t="shared" si="15"/>
        <v>0</v>
      </c>
      <c r="BL26" s="382">
        <f t="shared" si="16"/>
        <v>0</v>
      </c>
      <c r="BM26" s="383">
        <f t="shared" si="17"/>
        <v>0</v>
      </c>
      <c r="BN26" s="382">
        <f t="shared" si="18"/>
        <v>0</v>
      </c>
      <c r="BO26" s="383">
        <f t="shared" si="19"/>
        <v>13.3</v>
      </c>
      <c r="BP26" s="382">
        <f t="shared" si="20"/>
        <v>0</v>
      </c>
      <c r="BQ26" s="384">
        <f t="shared" si="21"/>
        <v>0</v>
      </c>
      <c r="BS26" s="377">
        <f>IF(T($C26)=T('Typy taboru'!$C$8),IF($J26&gt;0,IF($J26&gt;='Typy taboru'!$F$8,IF($J26&gt;'Typy taboru'!$G$8,IF($J26&gt;'Typy taboru'!$I$8,3,2),1),0)),0)</f>
        <v>0</v>
      </c>
      <c r="BT26" s="388">
        <f>IF(T($L26)=T('Typy taboru'!$C$8),IF($S26&gt;0,IF($S26&gt;='Typy taboru'!$F$8,IF($S26&gt;'Typy taboru'!$G$8,IF($S26&gt;'Typy taboru'!$I$8,3,2),1),0)),0)</f>
        <v>0</v>
      </c>
      <c r="BV26" s="377">
        <f>IF(T($C26)=T('Typy taboru'!$C$9),IF($J26&gt;0,IF($J26&gt;='Typy taboru'!$F$9,IF($J26&gt;'Typy taboru'!$G$9,IF($J26&gt;'Typy taboru'!$I$9,3,2),1),0)),0)</f>
        <v>0</v>
      </c>
      <c r="BW26" s="388">
        <f>IF(T($L26)=T('Typy taboru'!$C$9),IF($S26&gt;0,IF($S26&gt;='Typy taboru'!$F$9,IF($S26&gt;'Typy taboru'!$G$9,IF($S26&gt;'Typy taboru'!$I$9,3,2),1),0)),0)</f>
        <v>0</v>
      </c>
      <c r="BY26" s="377">
        <f>IF(T($C26)=T('Typy taboru'!$C$10),IF($J26&gt;0,IF($J26&gt;='Typy taboru'!$F$10,IF($J26&gt;'Typy taboru'!$G$10,IF($J26&gt;'Typy taboru'!$I$10,3,2),1),0)),0)</f>
        <v>0</v>
      </c>
      <c r="BZ26" s="388">
        <f>IF(T($L26)=T('Typy taboru'!$C$10),IF($S26&gt;0,IF($S26&gt;='Typy taboru'!$F$10,IF($S26&gt;'Typy taboru'!$G$10,IF($S26&gt;'Typy taboru'!$I$10,3,2),1),0)),0)</f>
        <v>0</v>
      </c>
      <c r="CB26" s="377">
        <f>IF(T($C26)=T('Typy taboru'!$C$11),IF($J26&gt;0,IF($J26&gt;='Typy taboru'!$F$11,IF($J26&gt;'Typy taboru'!$G$11,IF($J26&gt;'Typy taboru'!$I$11,3,2),1),0)),0)</f>
        <v>0</v>
      </c>
      <c r="CC26" s="388">
        <f>IF(T($L26)=T('Typy taboru'!$C$11),IF($S26&gt;0,IF($S26&gt;='Typy taboru'!$F$11,IF($S26&gt;'Typy taboru'!$G$11,IF($S26&gt;'Typy taboru'!$I$11,3,2),1),0)),0)</f>
        <v>0</v>
      </c>
      <c r="CE26" s="377">
        <f>IF(T($C26)=T('Typy taboru'!$C$12),IF($J26&gt;0,IF($J26&gt;='Typy taboru'!$F$12,IF($J26&gt;'Typy taboru'!$G$12,IF($J26&gt;'Typy taboru'!$I$12,3,2),1),0)),0)</f>
        <v>0</v>
      </c>
      <c r="CF26" s="388">
        <f>IF(T($L26)=T('Typy taboru'!$C$12),IF($S26&gt;0,IF($S26&gt;='Typy taboru'!$F$12,IF($S26&gt;'Typy taboru'!$G$12,IF($S26&gt;'Typy taboru'!$I$12,3,2),1),0)),0)</f>
        <v>0</v>
      </c>
      <c r="CH26" s="377">
        <f>IF(T($C26)=T('Typy taboru'!$C$13),IF($J26&gt;0,IF($J26&gt;='Typy taboru'!$F$13,IF($J26&gt;'Typy taboru'!$G$13,IF($J26&gt;'Typy taboru'!$I$13,3,2),1),0)),0)</f>
        <v>0</v>
      </c>
      <c r="CI26" s="388">
        <f>IF(T($L26)=T('Typy taboru'!$C$13),IF($S26&gt;0,IF($S26&gt;='Typy taboru'!$F$13,IF($S26&gt;'Typy taboru'!$G$13,IF($S26&gt;'Typy taboru'!$I$13,3,2),1),0)),0)</f>
        <v>0</v>
      </c>
      <c r="CK26" s="377">
        <f>IF(T($C26)=T('Typy taboru'!$C$14),IF($J26&gt;0,IF($J26&gt;='Typy taboru'!$F$14,IF($J26&gt;'Typy taboru'!$G$14,IF($J26&gt;'Typy taboru'!$I$14,3,2),1),0)),0)</f>
        <v>0</v>
      </c>
      <c r="CL26" s="388">
        <f>IF(T($L26)=T('Typy taboru'!$C$14),IF($S26&gt;0,IF($S26&gt;='Typy taboru'!$F$14,IF($S26&gt;'Typy taboru'!$G$14,IF($S26&gt;'Typy taboru'!$I$14,3,2),1),0)),0)</f>
        <v>0</v>
      </c>
      <c r="CN26" s="377">
        <f>IF(T($C26)=T('Typy taboru'!$C$15),IF($J26&gt;0,IF($J26&gt;='Typy taboru'!$F$15,IF($J26&gt;'Typy taboru'!$G$15,IF($J26&gt;'Typy taboru'!$I$15,3,2),1),0)),0)</f>
        <v>0</v>
      </c>
      <c r="CO26" s="388">
        <f>IF(T($L26)=T('Typy taboru'!$C$15),IF($S26&gt;0,IF($S26&gt;='Typy taboru'!$F$15,IF($S26&gt;'Typy taboru'!$G$15,IF($S26&gt;'Typy taboru'!$I$15,3,2),1),0)),0)</f>
        <v>0</v>
      </c>
    </row>
    <row r="27" spans="2:93" ht="24.95" customHeight="1" x14ac:dyDescent="0.2">
      <c r="B27" s="371">
        <v>18.559999999999999</v>
      </c>
      <c r="C27" s="393" t="s">
        <v>290</v>
      </c>
      <c r="D27" s="390" t="s">
        <v>169</v>
      </c>
      <c r="E27" s="439">
        <v>3.8</v>
      </c>
      <c r="F27" s="439" t="s">
        <v>23</v>
      </c>
      <c r="G27" s="372">
        <v>9</v>
      </c>
      <c r="H27" s="373">
        <f t="shared" si="0"/>
        <v>2.3684210526315792</v>
      </c>
      <c r="I27" s="96" t="s">
        <v>102</v>
      </c>
      <c r="J27" s="372">
        <v>9</v>
      </c>
      <c r="K27" s="374">
        <v>19.12</v>
      </c>
      <c r="L27" s="396" t="s">
        <v>290</v>
      </c>
      <c r="M27" s="390" t="s">
        <v>128</v>
      </c>
      <c r="N27" s="439">
        <v>3.8</v>
      </c>
      <c r="O27" s="439" t="s">
        <v>23</v>
      </c>
      <c r="P27" s="372">
        <v>3</v>
      </c>
      <c r="Q27" s="373">
        <f t="shared" si="1"/>
        <v>0.78947368421052633</v>
      </c>
      <c r="R27" s="96" t="s">
        <v>108</v>
      </c>
      <c r="S27" s="372">
        <v>3</v>
      </c>
      <c r="T27" s="375">
        <f t="shared" si="2"/>
        <v>12</v>
      </c>
      <c r="U27" s="376">
        <f t="shared" si="3"/>
        <v>1.5789473684210527</v>
      </c>
      <c r="X27" s="377">
        <f t="shared" si="4"/>
        <v>0</v>
      </c>
      <c r="Y27" s="378">
        <f t="shared" si="4"/>
        <v>0</v>
      </c>
      <c r="Z27" s="378">
        <f t="shared" si="4"/>
        <v>0</v>
      </c>
      <c r="AA27" s="379">
        <f t="shared" si="4"/>
        <v>0</v>
      </c>
      <c r="AB27" s="379">
        <f t="shared" si="4"/>
        <v>0</v>
      </c>
      <c r="AC27" s="378">
        <f t="shared" si="4"/>
        <v>0</v>
      </c>
      <c r="AD27" s="378">
        <f t="shared" si="4"/>
        <v>0</v>
      </c>
      <c r="AE27" s="379">
        <f t="shared" si="4"/>
        <v>0</v>
      </c>
      <c r="AF27" s="379">
        <f t="shared" si="4"/>
        <v>0</v>
      </c>
      <c r="AG27" s="378">
        <f t="shared" si="4"/>
        <v>0</v>
      </c>
      <c r="AH27" s="378">
        <f t="shared" si="4"/>
        <v>12</v>
      </c>
      <c r="AI27" s="379">
        <f t="shared" si="4"/>
        <v>0</v>
      </c>
      <c r="AJ27" s="379">
        <f t="shared" si="4"/>
        <v>0</v>
      </c>
      <c r="AK27" s="380">
        <f t="shared" si="5"/>
        <v>0</v>
      </c>
      <c r="AM27" s="381">
        <f t="shared" si="6"/>
        <v>0</v>
      </c>
      <c r="AN27" s="382">
        <f t="shared" si="7"/>
        <v>0</v>
      </c>
      <c r="AO27" s="383">
        <f t="shared" si="8"/>
        <v>0</v>
      </c>
      <c r="AP27" s="382">
        <f t="shared" si="9"/>
        <v>0</v>
      </c>
      <c r="AQ27" s="383">
        <f t="shared" si="10"/>
        <v>12</v>
      </c>
      <c r="AR27" s="382">
        <f t="shared" si="11"/>
        <v>0</v>
      </c>
      <c r="AS27" s="384">
        <f t="shared" si="12"/>
        <v>0</v>
      </c>
      <c r="AV27" s="377">
        <f t="shared" si="13"/>
        <v>0</v>
      </c>
      <c r="AW27" s="378">
        <f t="shared" si="13"/>
        <v>0</v>
      </c>
      <c r="AX27" s="378">
        <f t="shared" si="13"/>
        <v>0</v>
      </c>
      <c r="AY27" s="379">
        <f t="shared" si="13"/>
        <v>0</v>
      </c>
      <c r="AZ27" s="379">
        <f t="shared" si="13"/>
        <v>0</v>
      </c>
      <c r="BA27" s="378">
        <f t="shared" si="13"/>
        <v>0</v>
      </c>
      <c r="BB27" s="378">
        <f t="shared" si="13"/>
        <v>0</v>
      </c>
      <c r="BC27" s="379">
        <f t="shared" si="13"/>
        <v>0</v>
      </c>
      <c r="BD27" s="379">
        <f t="shared" si="13"/>
        <v>0</v>
      </c>
      <c r="BE27" s="378">
        <f t="shared" si="13"/>
        <v>0</v>
      </c>
      <c r="BF27" s="378">
        <f t="shared" si="13"/>
        <v>7.6</v>
      </c>
      <c r="BG27" s="379">
        <f t="shared" si="13"/>
        <v>0</v>
      </c>
      <c r="BH27" s="379">
        <f t="shared" si="13"/>
        <v>0</v>
      </c>
      <c r="BI27" s="380">
        <f t="shared" si="14"/>
        <v>0</v>
      </c>
      <c r="BK27" s="381">
        <f t="shared" si="15"/>
        <v>0</v>
      </c>
      <c r="BL27" s="382">
        <f t="shared" si="16"/>
        <v>0</v>
      </c>
      <c r="BM27" s="383">
        <f t="shared" si="17"/>
        <v>0</v>
      </c>
      <c r="BN27" s="382">
        <f t="shared" si="18"/>
        <v>0</v>
      </c>
      <c r="BO27" s="383">
        <f t="shared" si="19"/>
        <v>7.6</v>
      </c>
      <c r="BP27" s="382">
        <f t="shared" si="20"/>
        <v>0</v>
      </c>
      <c r="BQ27" s="384">
        <f t="shared" si="21"/>
        <v>0</v>
      </c>
      <c r="BS27" s="377">
        <f>IF(T($C27)=T('Typy taboru'!$C$8),IF($J27&gt;0,IF($J27&gt;='Typy taboru'!$F$8,IF($J27&gt;'Typy taboru'!$G$8,IF($J27&gt;'Typy taboru'!$I$8,3,2),1),0)),0)</f>
        <v>0</v>
      </c>
      <c r="BT27" s="388">
        <f>IF(T($L27)=T('Typy taboru'!$C$8),IF($S27&gt;0,IF($S27&gt;='Typy taboru'!$F$8,IF($S27&gt;'Typy taboru'!$G$8,IF($S27&gt;'Typy taboru'!$I$8,3,2),1),0)),0)</f>
        <v>0</v>
      </c>
      <c r="BV27" s="377">
        <f>IF(T($C27)=T('Typy taboru'!$C$9),IF($J27&gt;0,IF($J27&gt;='Typy taboru'!$F$9,IF($J27&gt;'Typy taboru'!$G$9,IF($J27&gt;'Typy taboru'!$I$9,3,2),1),0)),0)</f>
        <v>0</v>
      </c>
      <c r="BW27" s="388">
        <f>IF(T($L27)=T('Typy taboru'!$C$9),IF($S27&gt;0,IF($S27&gt;='Typy taboru'!$F$9,IF($S27&gt;'Typy taboru'!$G$9,IF($S27&gt;'Typy taboru'!$I$9,3,2),1),0)),0)</f>
        <v>0</v>
      </c>
      <c r="BY27" s="377">
        <f>IF(T($C27)=T('Typy taboru'!$C$10),IF($J27&gt;0,IF($J27&gt;='Typy taboru'!$F$10,IF($J27&gt;'Typy taboru'!$G$10,IF($J27&gt;'Typy taboru'!$I$10,3,2),1),0)),0)</f>
        <v>0</v>
      </c>
      <c r="BZ27" s="388">
        <f>IF(T($L27)=T('Typy taboru'!$C$10),IF($S27&gt;0,IF($S27&gt;='Typy taboru'!$F$10,IF($S27&gt;'Typy taboru'!$G$10,IF($S27&gt;'Typy taboru'!$I$10,3,2),1),0)),0)</f>
        <v>0</v>
      </c>
      <c r="CB27" s="377">
        <f>IF(T($C27)=T('Typy taboru'!$C$11),IF($J27&gt;0,IF($J27&gt;='Typy taboru'!$F$11,IF($J27&gt;'Typy taboru'!$G$11,IF($J27&gt;'Typy taboru'!$I$11,3,2),1),0)),0)</f>
        <v>0</v>
      </c>
      <c r="CC27" s="388">
        <f>IF(T($L27)=T('Typy taboru'!$C$11),IF($S27&gt;0,IF($S27&gt;='Typy taboru'!$F$11,IF($S27&gt;'Typy taboru'!$G$11,IF($S27&gt;'Typy taboru'!$I$11,3,2),1),0)),0)</f>
        <v>0</v>
      </c>
      <c r="CE27" s="377">
        <f>IF(T($C27)=T('Typy taboru'!$C$12),IF($J27&gt;0,IF($J27&gt;='Typy taboru'!$F$12,IF($J27&gt;'Typy taboru'!$G$12,IF($J27&gt;'Typy taboru'!$I$12,3,2),1),0)),0)</f>
        <v>0</v>
      </c>
      <c r="CF27" s="388">
        <f>IF(T($L27)=T('Typy taboru'!$C$12),IF($S27&gt;0,IF($S27&gt;='Typy taboru'!$F$12,IF($S27&gt;'Typy taboru'!$G$12,IF($S27&gt;'Typy taboru'!$I$12,3,2),1),0)),0)</f>
        <v>0</v>
      </c>
      <c r="CH27" s="377">
        <f>IF(T($C27)=T('Typy taboru'!$C$13),IF($J27&gt;0,IF($J27&gt;='Typy taboru'!$F$13,IF($J27&gt;'Typy taboru'!$G$13,IF($J27&gt;'Typy taboru'!$I$13,3,2),1),0)),0)</f>
        <v>0</v>
      </c>
      <c r="CI27" s="388">
        <f>IF(T($L27)=T('Typy taboru'!$C$13),IF($S27&gt;0,IF($S27&gt;='Typy taboru'!$F$13,IF($S27&gt;'Typy taboru'!$G$13,IF($S27&gt;'Typy taboru'!$I$13,3,2),1),0)),0)</f>
        <v>0</v>
      </c>
      <c r="CK27" s="377">
        <f>IF(T($C27)=T('Typy taboru'!$C$14),IF($J27&gt;0,IF($J27&gt;='Typy taboru'!$F$14,IF($J27&gt;'Typy taboru'!$G$14,IF($J27&gt;'Typy taboru'!$I$14,3,2),1),0)),0)</f>
        <v>0</v>
      </c>
      <c r="CL27" s="388">
        <f>IF(T($L27)=T('Typy taboru'!$C$14),IF($S27&gt;0,IF($S27&gt;='Typy taboru'!$F$14,IF($S27&gt;'Typy taboru'!$G$14,IF($S27&gt;'Typy taboru'!$I$14,3,2),1),0)),0)</f>
        <v>0</v>
      </c>
      <c r="CN27" s="377">
        <f>IF(T($C27)=T('Typy taboru'!$C$15),IF($J27&gt;0,IF($J27&gt;='Typy taboru'!$F$15,IF($J27&gt;'Typy taboru'!$G$15,IF($J27&gt;'Typy taboru'!$I$15,3,2),1),0)),0)</f>
        <v>0</v>
      </c>
      <c r="CO27" s="388">
        <f>IF(T($L27)=T('Typy taboru'!$C$15),IF($S27&gt;0,IF($S27&gt;='Typy taboru'!$F$15,IF($S27&gt;'Typy taboru'!$G$15,IF($S27&gt;'Typy taboru'!$I$15,3,2),1),0)),0)</f>
        <v>0</v>
      </c>
    </row>
    <row r="28" spans="2:93" ht="24.95" customHeight="1" x14ac:dyDescent="0.2">
      <c r="B28" s="371">
        <v>20</v>
      </c>
      <c r="C28" s="393" t="s">
        <v>290</v>
      </c>
      <c r="D28" s="390" t="s">
        <v>169</v>
      </c>
      <c r="E28" s="439">
        <v>3.8</v>
      </c>
      <c r="F28" s="439" t="s">
        <v>23</v>
      </c>
      <c r="G28" s="372">
        <v>2</v>
      </c>
      <c r="H28" s="373">
        <f t="shared" si="0"/>
        <v>0.52631578947368418</v>
      </c>
      <c r="I28" s="96" t="s">
        <v>151</v>
      </c>
      <c r="J28" s="372">
        <v>2</v>
      </c>
      <c r="K28" s="374">
        <v>20.25</v>
      </c>
      <c r="L28" s="396" t="s">
        <v>290</v>
      </c>
      <c r="M28" s="390" t="s">
        <v>128</v>
      </c>
      <c r="N28" s="439">
        <v>3.8</v>
      </c>
      <c r="O28" s="439" t="s">
        <v>23</v>
      </c>
      <c r="P28" s="372">
        <v>1</v>
      </c>
      <c r="Q28" s="373">
        <f t="shared" si="1"/>
        <v>0.26315789473684209</v>
      </c>
      <c r="R28" s="96" t="s">
        <v>102</v>
      </c>
      <c r="S28" s="372">
        <v>1</v>
      </c>
      <c r="T28" s="375">
        <f t="shared" si="2"/>
        <v>3</v>
      </c>
      <c r="U28" s="376">
        <f t="shared" si="3"/>
        <v>0.39473684210526316</v>
      </c>
      <c r="X28" s="377">
        <f t="shared" si="4"/>
        <v>0</v>
      </c>
      <c r="Y28" s="378">
        <f t="shared" si="4"/>
        <v>0</v>
      </c>
      <c r="Z28" s="378">
        <f t="shared" si="4"/>
        <v>0</v>
      </c>
      <c r="AA28" s="379">
        <f t="shared" si="4"/>
        <v>0</v>
      </c>
      <c r="AB28" s="379">
        <f t="shared" si="4"/>
        <v>0</v>
      </c>
      <c r="AC28" s="378">
        <f t="shared" si="4"/>
        <v>0</v>
      </c>
      <c r="AD28" s="378">
        <f t="shared" si="4"/>
        <v>0</v>
      </c>
      <c r="AE28" s="379">
        <f t="shared" si="4"/>
        <v>0</v>
      </c>
      <c r="AF28" s="379">
        <f t="shared" si="4"/>
        <v>0</v>
      </c>
      <c r="AG28" s="378">
        <f t="shared" si="4"/>
        <v>0</v>
      </c>
      <c r="AH28" s="378">
        <f t="shared" si="4"/>
        <v>2</v>
      </c>
      <c r="AI28" s="379">
        <f t="shared" si="4"/>
        <v>1</v>
      </c>
      <c r="AJ28" s="379">
        <f t="shared" si="4"/>
        <v>0</v>
      </c>
      <c r="AK28" s="380">
        <f t="shared" si="5"/>
        <v>0</v>
      </c>
      <c r="AM28" s="381">
        <f t="shared" si="6"/>
        <v>0</v>
      </c>
      <c r="AN28" s="382">
        <f t="shared" si="7"/>
        <v>0</v>
      </c>
      <c r="AO28" s="383">
        <f t="shared" si="8"/>
        <v>0</v>
      </c>
      <c r="AP28" s="382">
        <f t="shared" si="9"/>
        <v>0</v>
      </c>
      <c r="AQ28" s="383">
        <f t="shared" si="10"/>
        <v>2</v>
      </c>
      <c r="AR28" s="382">
        <f t="shared" si="11"/>
        <v>1</v>
      </c>
      <c r="AS28" s="384">
        <f t="shared" si="12"/>
        <v>0</v>
      </c>
      <c r="AV28" s="377">
        <f t="shared" si="13"/>
        <v>0</v>
      </c>
      <c r="AW28" s="378">
        <f t="shared" si="13"/>
        <v>0</v>
      </c>
      <c r="AX28" s="378">
        <f t="shared" si="13"/>
        <v>0</v>
      </c>
      <c r="AY28" s="379">
        <f t="shared" si="13"/>
        <v>0</v>
      </c>
      <c r="AZ28" s="379">
        <f t="shared" si="13"/>
        <v>0</v>
      </c>
      <c r="BA28" s="378">
        <f t="shared" si="13"/>
        <v>0</v>
      </c>
      <c r="BB28" s="378">
        <f t="shared" si="13"/>
        <v>0</v>
      </c>
      <c r="BC28" s="379">
        <f t="shared" si="13"/>
        <v>0</v>
      </c>
      <c r="BD28" s="379">
        <f t="shared" si="13"/>
        <v>0</v>
      </c>
      <c r="BE28" s="378">
        <f t="shared" si="13"/>
        <v>0</v>
      </c>
      <c r="BF28" s="378">
        <f t="shared" si="13"/>
        <v>3.8</v>
      </c>
      <c r="BG28" s="379">
        <f t="shared" si="13"/>
        <v>3.8</v>
      </c>
      <c r="BH28" s="379">
        <f t="shared" si="13"/>
        <v>0</v>
      </c>
      <c r="BI28" s="380">
        <f t="shared" si="14"/>
        <v>0</v>
      </c>
      <c r="BK28" s="381">
        <f t="shared" si="15"/>
        <v>0</v>
      </c>
      <c r="BL28" s="382">
        <f t="shared" si="16"/>
        <v>0</v>
      </c>
      <c r="BM28" s="383">
        <f t="shared" si="17"/>
        <v>0</v>
      </c>
      <c r="BN28" s="382">
        <f t="shared" si="18"/>
        <v>0</v>
      </c>
      <c r="BO28" s="383">
        <f t="shared" si="19"/>
        <v>3.8</v>
      </c>
      <c r="BP28" s="382">
        <f t="shared" si="20"/>
        <v>3.8</v>
      </c>
      <c r="BQ28" s="384">
        <f t="shared" si="21"/>
        <v>0</v>
      </c>
      <c r="BS28" s="377">
        <f>IF(T($C28)=T('Typy taboru'!$C$8),IF($J28&gt;0,IF($J28&gt;='Typy taboru'!$F$8,IF($J28&gt;'Typy taboru'!$G$8,IF($J28&gt;'Typy taboru'!$I$8,3,2),1),0)),0)</f>
        <v>0</v>
      </c>
      <c r="BT28" s="388">
        <f>IF(T($L28)=T('Typy taboru'!$C$8),IF($S28&gt;0,IF($S28&gt;='Typy taboru'!$F$8,IF($S28&gt;'Typy taboru'!$G$8,IF($S28&gt;'Typy taboru'!$I$8,3,2),1),0)),0)</f>
        <v>0</v>
      </c>
      <c r="BV28" s="377">
        <f>IF(T($C28)=T('Typy taboru'!$C$9),IF($J28&gt;0,IF($J28&gt;='Typy taboru'!$F$9,IF($J28&gt;'Typy taboru'!$G$9,IF($J28&gt;'Typy taboru'!$I$9,3,2),1),0)),0)</f>
        <v>0</v>
      </c>
      <c r="BW28" s="388">
        <f>IF(T($L28)=T('Typy taboru'!$C$9),IF($S28&gt;0,IF($S28&gt;='Typy taboru'!$F$9,IF($S28&gt;'Typy taboru'!$G$9,IF($S28&gt;'Typy taboru'!$I$9,3,2),1),0)),0)</f>
        <v>0</v>
      </c>
      <c r="BY28" s="377">
        <f>IF(T($C28)=T('Typy taboru'!$C$10),IF($J28&gt;0,IF($J28&gt;='Typy taboru'!$F$10,IF($J28&gt;'Typy taboru'!$G$10,IF($J28&gt;'Typy taboru'!$I$10,3,2),1),0)),0)</f>
        <v>0</v>
      </c>
      <c r="BZ28" s="388">
        <f>IF(T($L28)=T('Typy taboru'!$C$10),IF($S28&gt;0,IF($S28&gt;='Typy taboru'!$F$10,IF($S28&gt;'Typy taboru'!$G$10,IF($S28&gt;'Typy taboru'!$I$10,3,2),1),0)),0)</f>
        <v>0</v>
      </c>
      <c r="CB28" s="377">
        <f>IF(T($C28)=T('Typy taboru'!$C$11),IF($J28&gt;0,IF($J28&gt;='Typy taboru'!$F$11,IF($J28&gt;'Typy taboru'!$G$11,IF($J28&gt;'Typy taboru'!$I$11,3,2),1),0)),0)</f>
        <v>0</v>
      </c>
      <c r="CC28" s="388">
        <f>IF(T($L28)=T('Typy taboru'!$C$11),IF($S28&gt;0,IF($S28&gt;='Typy taboru'!$F$11,IF($S28&gt;'Typy taboru'!$G$11,IF($S28&gt;'Typy taboru'!$I$11,3,2),1),0)),0)</f>
        <v>0</v>
      </c>
      <c r="CE28" s="377">
        <f>IF(T($C28)=T('Typy taboru'!$C$12),IF($J28&gt;0,IF($J28&gt;='Typy taboru'!$F$12,IF($J28&gt;'Typy taboru'!$G$12,IF($J28&gt;'Typy taboru'!$I$12,3,2),1),0)),0)</f>
        <v>0</v>
      </c>
      <c r="CF28" s="388">
        <f>IF(T($L28)=T('Typy taboru'!$C$12),IF($S28&gt;0,IF($S28&gt;='Typy taboru'!$F$12,IF($S28&gt;'Typy taboru'!$G$12,IF($S28&gt;'Typy taboru'!$I$12,3,2),1),0)),0)</f>
        <v>0</v>
      </c>
      <c r="CH28" s="377">
        <f>IF(T($C28)=T('Typy taboru'!$C$13),IF($J28&gt;0,IF($J28&gt;='Typy taboru'!$F$13,IF($J28&gt;'Typy taboru'!$G$13,IF($J28&gt;'Typy taboru'!$I$13,3,2),1),0)),0)</f>
        <v>0</v>
      </c>
      <c r="CI28" s="388">
        <f>IF(T($L28)=T('Typy taboru'!$C$13),IF($S28&gt;0,IF($S28&gt;='Typy taboru'!$F$13,IF($S28&gt;'Typy taboru'!$G$13,IF($S28&gt;'Typy taboru'!$I$13,3,2),1),0)),0)</f>
        <v>0</v>
      </c>
      <c r="CK28" s="377">
        <f>IF(T($C28)=T('Typy taboru'!$C$14),IF($J28&gt;0,IF($J28&gt;='Typy taboru'!$F$14,IF($J28&gt;'Typy taboru'!$G$14,IF($J28&gt;'Typy taboru'!$I$14,3,2),1),0)),0)</f>
        <v>0</v>
      </c>
      <c r="CL28" s="388">
        <f>IF(T($L28)=T('Typy taboru'!$C$14),IF($S28&gt;0,IF($S28&gt;='Typy taboru'!$F$14,IF($S28&gt;'Typy taboru'!$G$14,IF($S28&gt;'Typy taboru'!$I$14,3,2),1),0)),0)</f>
        <v>0</v>
      </c>
      <c r="CN28" s="377">
        <f>IF(T($C28)=T('Typy taboru'!$C$15),IF($J28&gt;0,IF($J28&gt;='Typy taboru'!$F$15,IF($J28&gt;'Typy taboru'!$G$15,IF($J28&gt;'Typy taboru'!$I$15,3,2),1),0)),0)</f>
        <v>0</v>
      </c>
      <c r="CO28" s="388">
        <f>IF(T($L28)=T('Typy taboru'!$C$15),IF($S28&gt;0,IF($S28&gt;='Typy taboru'!$F$15,IF($S28&gt;'Typy taboru'!$G$15,IF($S28&gt;'Typy taboru'!$I$15,3,2),1),0)),0)</f>
        <v>0</v>
      </c>
    </row>
    <row r="29" spans="2:93" ht="24.95" customHeight="1" x14ac:dyDescent="0.2">
      <c r="B29" s="371">
        <v>20.57</v>
      </c>
      <c r="C29" s="393" t="s">
        <v>290</v>
      </c>
      <c r="D29" s="390" t="s">
        <v>133</v>
      </c>
      <c r="E29" s="439">
        <v>6.1</v>
      </c>
      <c r="F29" s="439" t="s">
        <v>23</v>
      </c>
      <c r="G29" s="372">
        <v>14</v>
      </c>
      <c r="H29" s="373">
        <f t="shared" si="0"/>
        <v>2.2950819672131151</v>
      </c>
      <c r="I29" s="96" t="s">
        <v>108</v>
      </c>
      <c r="J29" s="372">
        <v>14</v>
      </c>
      <c r="K29" s="374">
        <v>21.2</v>
      </c>
      <c r="L29" s="396" t="s">
        <v>290</v>
      </c>
      <c r="M29" s="390" t="s">
        <v>172</v>
      </c>
      <c r="N29" s="439">
        <v>6.1</v>
      </c>
      <c r="O29" s="439" t="s">
        <v>23</v>
      </c>
      <c r="P29" s="372">
        <v>6</v>
      </c>
      <c r="Q29" s="373">
        <f t="shared" si="1"/>
        <v>0.98360655737704927</v>
      </c>
      <c r="R29" s="96" t="s">
        <v>100</v>
      </c>
      <c r="S29" s="372">
        <v>5</v>
      </c>
      <c r="T29" s="375">
        <f t="shared" si="2"/>
        <v>20</v>
      </c>
      <c r="U29" s="376">
        <f t="shared" si="3"/>
        <v>1.639344262295082</v>
      </c>
      <c r="X29" s="377">
        <f t="shared" si="4"/>
        <v>0</v>
      </c>
      <c r="Y29" s="378">
        <f t="shared" si="4"/>
        <v>0</v>
      </c>
      <c r="Z29" s="378">
        <f t="shared" si="4"/>
        <v>0</v>
      </c>
      <c r="AA29" s="379">
        <f t="shared" si="4"/>
        <v>0</v>
      </c>
      <c r="AB29" s="379">
        <f t="shared" si="4"/>
        <v>0</v>
      </c>
      <c r="AC29" s="378">
        <f t="shared" si="4"/>
        <v>0</v>
      </c>
      <c r="AD29" s="378">
        <f t="shared" si="4"/>
        <v>0</v>
      </c>
      <c r="AE29" s="379">
        <f t="shared" si="4"/>
        <v>0</v>
      </c>
      <c r="AF29" s="379">
        <f t="shared" si="4"/>
        <v>0</v>
      </c>
      <c r="AG29" s="378">
        <f t="shared" si="4"/>
        <v>0</v>
      </c>
      <c r="AH29" s="378">
        <f t="shared" si="4"/>
        <v>0</v>
      </c>
      <c r="AI29" s="379">
        <f t="shared" si="4"/>
        <v>20</v>
      </c>
      <c r="AJ29" s="379">
        <f t="shared" si="4"/>
        <v>0</v>
      </c>
      <c r="AK29" s="380">
        <f t="shared" si="5"/>
        <v>0</v>
      </c>
      <c r="AM29" s="381">
        <f t="shared" si="6"/>
        <v>0</v>
      </c>
      <c r="AN29" s="382">
        <f t="shared" si="7"/>
        <v>0</v>
      </c>
      <c r="AO29" s="383">
        <f t="shared" si="8"/>
        <v>0</v>
      </c>
      <c r="AP29" s="382">
        <f t="shared" si="9"/>
        <v>0</v>
      </c>
      <c r="AQ29" s="383">
        <f t="shared" si="10"/>
        <v>0</v>
      </c>
      <c r="AR29" s="382">
        <f t="shared" si="11"/>
        <v>20</v>
      </c>
      <c r="AS29" s="384">
        <f t="shared" si="12"/>
        <v>0</v>
      </c>
      <c r="AV29" s="377">
        <f t="shared" si="13"/>
        <v>0</v>
      </c>
      <c r="AW29" s="378">
        <f t="shared" si="13"/>
        <v>0</v>
      </c>
      <c r="AX29" s="378">
        <f t="shared" si="13"/>
        <v>0</v>
      </c>
      <c r="AY29" s="379">
        <f t="shared" si="13"/>
        <v>0</v>
      </c>
      <c r="AZ29" s="379">
        <f t="shared" si="13"/>
        <v>0</v>
      </c>
      <c r="BA29" s="378">
        <f t="shared" si="13"/>
        <v>0</v>
      </c>
      <c r="BB29" s="378">
        <f t="shared" si="13"/>
        <v>0</v>
      </c>
      <c r="BC29" s="379">
        <f t="shared" si="13"/>
        <v>0</v>
      </c>
      <c r="BD29" s="379">
        <f t="shared" si="13"/>
        <v>0</v>
      </c>
      <c r="BE29" s="378">
        <f t="shared" si="13"/>
        <v>0</v>
      </c>
      <c r="BF29" s="378">
        <f t="shared" si="13"/>
        <v>0</v>
      </c>
      <c r="BG29" s="379">
        <f t="shared" si="13"/>
        <v>12.2</v>
      </c>
      <c r="BH29" s="379">
        <f t="shared" si="13"/>
        <v>0</v>
      </c>
      <c r="BI29" s="380">
        <f t="shared" si="14"/>
        <v>0</v>
      </c>
      <c r="BK29" s="381">
        <f t="shared" si="15"/>
        <v>0</v>
      </c>
      <c r="BL29" s="382">
        <f t="shared" si="16"/>
        <v>0</v>
      </c>
      <c r="BM29" s="383">
        <f t="shared" si="17"/>
        <v>0</v>
      </c>
      <c r="BN29" s="382">
        <f t="shared" si="18"/>
        <v>0</v>
      </c>
      <c r="BO29" s="383">
        <f t="shared" si="19"/>
        <v>0</v>
      </c>
      <c r="BP29" s="382">
        <f t="shared" si="20"/>
        <v>12.2</v>
      </c>
      <c r="BQ29" s="384">
        <f t="shared" si="21"/>
        <v>0</v>
      </c>
      <c r="BS29" s="377">
        <f>IF(T($C29)=T('Typy taboru'!$C$8),IF($J29&gt;0,IF($J29&gt;='Typy taboru'!$F$8,IF($J29&gt;'Typy taboru'!$G$8,IF($J29&gt;'Typy taboru'!$I$8,3,2),1),0)),0)</f>
        <v>0</v>
      </c>
      <c r="BT29" s="388">
        <f>IF(T($L29)=T('Typy taboru'!$C$8),IF($S29&gt;0,IF($S29&gt;='Typy taboru'!$F$8,IF($S29&gt;'Typy taboru'!$G$8,IF($S29&gt;'Typy taboru'!$I$8,3,2),1),0)),0)</f>
        <v>0</v>
      </c>
      <c r="BV29" s="377">
        <f>IF(T($C29)=T('Typy taboru'!$C$9),IF($J29&gt;0,IF($J29&gt;='Typy taboru'!$F$9,IF($J29&gt;'Typy taboru'!$G$9,IF($J29&gt;'Typy taboru'!$I$9,3,2),1),0)),0)</f>
        <v>0</v>
      </c>
      <c r="BW29" s="388">
        <f>IF(T($L29)=T('Typy taboru'!$C$9),IF($S29&gt;0,IF($S29&gt;='Typy taboru'!$F$9,IF($S29&gt;'Typy taboru'!$G$9,IF($S29&gt;'Typy taboru'!$I$9,3,2),1),0)),0)</f>
        <v>0</v>
      </c>
      <c r="BY29" s="377">
        <f>IF(T($C29)=T('Typy taboru'!$C$10),IF($J29&gt;0,IF($J29&gt;='Typy taboru'!$F$10,IF($J29&gt;'Typy taboru'!$G$10,IF($J29&gt;'Typy taboru'!$I$10,3,2),1),0)),0)</f>
        <v>0</v>
      </c>
      <c r="BZ29" s="388">
        <f>IF(T($L29)=T('Typy taboru'!$C$10),IF($S29&gt;0,IF($S29&gt;='Typy taboru'!$F$10,IF($S29&gt;'Typy taboru'!$G$10,IF($S29&gt;'Typy taboru'!$I$10,3,2),1),0)),0)</f>
        <v>0</v>
      </c>
      <c r="CB29" s="377">
        <f>IF(T($C29)=T('Typy taboru'!$C$11),IF($J29&gt;0,IF($J29&gt;='Typy taboru'!$F$11,IF($J29&gt;'Typy taboru'!$G$11,IF($J29&gt;'Typy taboru'!$I$11,3,2),1),0)),0)</f>
        <v>0</v>
      </c>
      <c r="CC29" s="388">
        <f>IF(T($L29)=T('Typy taboru'!$C$11),IF($S29&gt;0,IF($S29&gt;='Typy taboru'!$F$11,IF($S29&gt;'Typy taboru'!$G$11,IF($S29&gt;'Typy taboru'!$I$11,3,2),1),0)),0)</f>
        <v>0</v>
      </c>
      <c r="CE29" s="377">
        <f>IF(T($C29)=T('Typy taboru'!$C$12),IF($J29&gt;0,IF($J29&gt;='Typy taboru'!$F$12,IF($J29&gt;'Typy taboru'!$G$12,IF($J29&gt;'Typy taboru'!$I$12,3,2),1),0)),0)</f>
        <v>0</v>
      </c>
      <c r="CF29" s="388">
        <f>IF(T($L29)=T('Typy taboru'!$C$12),IF($S29&gt;0,IF($S29&gt;='Typy taboru'!$F$12,IF($S29&gt;'Typy taboru'!$G$12,IF($S29&gt;'Typy taboru'!$I$12,3,2),1),0)),0)</f>
        <v>0</v>
      </c>
      <c r="CH29" s="377">
        <f>IF(T($C29)=T('Typy taboru'!$C$13),IF($J29&gt;0,IF($J29&gt;='Typy taboru'!$F$13,IF($J29&gt;'Typy taboru'!$G$13,IF($J29&gt;'Typy taboru'!$I$13,3,2),1),0)),0)</f>
        <v>0</v>
      </c>
      <c r="CI29" s="388">
        <f>IF(T($L29)=T('Typy taboru'!$C$13),IF($S29&gt;0,IF($S29&gt;='Typy taboru'!$F$13,IF($S29&gt;'Typy taboru'!$G$13,IF($S29&gt;'Typy taboru'!$I$13,3,2),1),0)),0)</f>
        <v>0</v>
      </c>
      <c r="CK29" s="377">
        <f>IF(T($C29)=T('Typy taboru'!$C$14),IF($J29&gt;0,IF($J29&gt;='Typy taboru'!$F$14,IF($J29&gt;'Typy taboru'!$G$14,IF($J29&gt;'Typy taboru'!$I$14,3,2),1),0)),0)</f>
        <v>0</v>
      </c>
      <c r="CL29" s="388">
        <f>IF(T($L29)=T('Typy taboru'!$C$14),IF($S29&gt;0,IF($S29&gt;='Typy taboru'!$F$14,IF($S29&gt;'Typy taboru'!$G$14,IF($S29&gt;'Typy taboru'!$I$14,3,2),1),0)),0)</f>
        <v>0</v>
      </c>
      <c r="CN29" s="377">
        <f>IF(T($C29)=T('Typy taboru'!$C$15),IF($J29&gt;0,IF($J29&gt;='Typy taboru'!$F$15,IF($J29&gt;'Typy taboru'!$G$15,IF($J29&gt;'Typy taboru'!$I$15,3,2),1),0)),0)</f>
        <v>0</v>
      </c>
      <c r="CO29" s="388">
        <f>IF(T($L29)=T('Typy taboru'!$C$15),IF($S29&gt;0,IF($S29&gt;='Typy taboru'!$F$15,IF($S29&gt;'Typy taboru'!$G$15,IF($S29&gt;'Typy taboru'!$I$15,3,2),1),0)),0)</f>
        <v>0</v>
      </c>
    </row>
    <row r="30" spans="2:93" ht="24.95" customHeight="1" thickBot="1" x14ac:dyDescent="0.25">
      <c r="B30" s="371">
        <v>21.45</v>
      </c>
      <c r="C30" s="393" t="s">
        <v>290</v>
      </c>
      <c r="D30" s="390" t="s">
        <v>133</v>
      </c>
      <c r="E30" s="439">
        <v>6.1</v>
      </c>
      <c r="F30" s="439" t="s">
        <v>23</v>
      </c>
      <c r="G30" s="372">
        <v>4</v>
      </c>
      <c r="H30" s="373">
        <f t="shared" ref="H30" si="62">G30/(N(E30)+N(F30))</f>
        <v>0.65573770491803285</v>
      </c>
      <c r="I30" s="96" t="s">
        <v>102</v>
      </c>
      <c r="J30" s="372">
        <v>4</v>
      </c>
      <c r="K30" s="374">
        <v>22.21</v>
      </c>
      <c r="L30" s="396" t="s">
        <v>290</v>
      </c>
      <c r="M30" s="390" t="s">
        <v>172</v>
      </c>
      <c r="N30" s="439">
        <v>6.1</v>
      </c>
      <c r="O30" s="439">
        <f>8.4-N30</f>
        <v>2.3000000000000007</v>
      </c>
      <c r="P30" s="372">
        <v>7</v>
      </c>
      <c r="Q30" s="373">
        <f t="shared" ref="Q30" si="63">P30/(N(N30)+N(O30))</f>
        <v>0.83333333333333326</v>
      </c>
      <c r="R30" s="96" t="s">
        <v>100</v>
      </c>
      <c r="S30" s="372">
        <v>6</v>
      </c>
      <c r="T30" s="109">
        <f t="shared" si="2"/>
        <v>11</v>
      </c>
      <c r="U30" s="110">
        <f t="shared" si="3"/>
        <v>0.75862068965517238</v>
      </c>
      <c r="V30" s="248" t="s">
        <v>67</v>
      </c>
      <c r="W30" s="249" t="s">
        <v>66</v>
      </c>
      <c r="X30" s="111">
        <f t="shared" si="4"/>
        <v>0</v>
      </c>
      <c r="Y30" s="112">
        <f t="shared" si="4"/>
        <v>0</v>
      </c>
      <c r="Z30" s="112">
        <f t="shared" si="4"/>
        <v>0</v>
      </c>
      <c r="AA30" s="113">
        <f t="shared" si="4"/>
        <v>0</v>
      </c>
      <c r="AB30" s="113">
        <f t="shared" si="4"/>
        <v>0</v>
      </c>
      <c r="AC30" s="112">
        <f t="shared" si="4"/>
        <v>0</v>
      </c>
      <c r="AD30" s="112">
        <f t="shared" si="4"/>
        <v>0</v>
      </c>
      <c r="AE30" s="113">
        <f t="shared" si="4"/>
        <v>0</v>
      </c>
      <c r="AF30" s="113">
        <f t="shared" si="4"/>
        <v>0</v>
      </c>
      <c r="AG30" s="112">
        <f t="shared" si="4"/>
        <v>0</v>
      </c>
      <c r="AH30" s="112">
        <f t="shared" si="4"/>
        <v>0</v>
      </c>
      <c r="AI30" s="113">
        <f t="shared" si="4"/>
        <v>0</v>
      </c>
      <c r="AJ30" s="113">
        <f t="shared" si="4"/>
        <v>11</v>
      </c>
      <c r="AK30" s="114">
        <f t="shared" si="5"/>
        <v>0</v>
      </c>
      <c r="AM30" s="115">
        <f t="shared" si="6"/>
        <v>0</v>
      </c>
      <c r="AN30" s="116">
        <f t="shared" si="7"/>
        <v>0</v>
      </c>
      <c r="AO30" s="117">
        <f t="shared" si="8"/>
        <v>0</v>
      </c>
      <c r="AP30" s="116">
        <f t="shared" si="9"/>
        <v>0</v>
      </c>
      <c r="AQ30" s="117">
        <f t="shared" si="10"/>
        <v>0</v>
      </c>
      <c r="AR30" s="116">
        <f t="shared" si="11"/>
        <v>11</v>
      </c>
      <c r="AS30" s="118">
        <f t="shared" si="12"/>
        <v>0</v>
      </c>
      <c r="AV30" s="111">
        <f t="shared" si="13"/>
        <v>0</v>
      </c>
      <c r="AW30" s="112">
        <f t="shared" si="13"/>
        <v>0</v>
      </c>
      <c r="AX30" s="112">
        <f t="shared" si="13"/>
        <v>0</v>
      </c>
      <c r="AY30" s="113">
        <f t="shared" si="13"/>
        <v>0</v>
      </c>
      <c r="AZ30" s="113">
        <f t="shared" si="13"/>
        <v>0</v>
      </c>
      <c r="BA30" s="112">
        <f t="shared" si="13"/>
        <v>0</v>
      </c>
      <c r="BB30" s="112">
        <f t="shared" si="13"/>
        <v>0</v>
      </c>
      <c r="BC30" s="113">
        <f t="shared" si="13"/>
        <v>0</v>
      </c>
      <c r="BD30" s="113">
        <f t="shared" si="13"/>
        <v>0</v>
      </c>
      <c r="BE30" s="112">
        <f t="shared" si="13"/>
        <v>0</v>
      </c>
      <c r="BF30" s="112">
        <f t="shared" si="13"/>
        <v>0</v>
      </c>
      <c r="BG30" s="113">
        <f t="shared" si="13"/>
        <v>0</v>
      </c>
      <c r="BH30" s="113">
        <f t="shared" si="13"/>
        <v>14.5</v>
      </c>
      <c r="BI30" s="114">
        <f t="shared" si="14"/>
        <v>0</v>
      </c>
      <c r="BK30" s="115">
        <f t="shared" si="15"/>
        <v>0</v>
      </c>
      <c r="BL30" s="116">
        <f t="shared" si="16"/>
        <v>0</v>
      </c>
      <c r="BM30" s="117">
        <f t="shared" si="17"/>
        <v>0</v>
      </c>
      <c r="BN30" s="116">
        <f t="shared" si="18"/>
        <v>0</v>
      </c>
      <c r="BO30" s="117">
        <f t="shared" si="19"/>
        <v>0</v>
      </c>
      <c r="BP30" s="116">
        <f t="shared" si="20"/>
        <v>14.5</v>
      </c>
      <c r="BQ30" s="118">
        <f t="shared" si="21"/>
        <v>0</v>
      </c>
      <c r="BS30" s="111">
        <f>IF(T($C30)=T('Typy taboru'!$C$8),IF($J30&gt;0,IF($J30&gt;='Typy taboru'!$F$8,IF($J30&gt;'Typy taboru'!$G$8,IF($J30&gt;'Typy taboru'!$I$8,3,2),1),0)),0)</f>
        <v>0</v>
      </c>
      <c r="BT30" s="233">
        <f>IF(T($L30)=T('Typy taboru'!$C$8),IF($S30&gt;0,IF($S30&gt;='Typy taboru'!$F$8,IF($S30&gt;'Typy taboru'!$G$8,IF($S30&gt;'Typy taboru'!$I$8,3,2),1),0)),0)</f>
        <v>0</v>
      </c>
      <c r="BV30" s="111">
        <f>IF(T($C30)=T('Typy taboru'!$C$9),IF($J30&gt;0,IF($J30&gt;='Typy taboru'!$F$9,IF($J30&gt;'Typy taboru'!$G$9,IF($J30&gt;'Typy taboru'!$I$9,3,2),1),0)),0)</f>
        <v>0</v>
      </c>
      <c r="BW30" s="233">
        <f>IF(T($L30)=T('Typy taboru'!$C$9),IF($S30&gt;0,IF($S30&gt;='Typy taboru'!$F$9,IF($S30&gt;'Typy taboru'!$G$9,IF($S30&gt;'Typy taboru'!$I$9,3,2),1),0)),0)</f>
        <v>0</v>
      </c>
      <c r="BY30" s="111">
        <f>IF(T($C30)=T('Typy taboru'!$C$10),IF($J30&gt;0,IF($J30&gt;='Typy taboru'!$F$10,IF($J30&gt;'Typy taboru'!$G$10,IF($J30&gt;'Typy taboru'!$I$10,3,2),1),0)),0)</f>
        <v>0</v>
      </c>
      <c r="BZ30" s="233">
        <f>IF(T($L30)=T('Typy taboru'!$C$10),IF($S30&gt;0,IF($S30&gt;='Typy taboru'!$F$10,IF($S30&gt;'Typy taboru'!$G$10,IF($S30&gt;'Typy taboru'!$I$10,3,2),1),0)),0)</f>
        <v>0</v>
      </c>
      <c r="CB30" s="111">
        <f>IF(T($C30)=T('Typy taboru'!$C$11),IF($J30&gt;0,IF($J30&gt;='Typy taboru'!$F$11,IF($J30&gt;'Typy taboru'!$G$11,IF($J30&gt;'Typy taboru'!$I$11,3,2),1),0)),0)</f>
        <v>0</v>
      </c>
      <c r="CC30" s="233">
        <f>IF(T($L30)=T('Typy taboru'!$C$11),IF($S30&gt;0,IF($S30&gt;='Typy taboru'!$F$11,IF($S30&gt;'Typy taboru'!$G$11,IF($S30&gt;'Typy taboru'!$I$11,3,2),1),0)),0)</f>
        <v>0</v>
      </c>
      <c r="CE30" s="111">
        <f>IF(T($C30)=T('Typy taboru'!$C$12),IF($J30&gt;0,IF($J30&gt;='Typy taboru'!$F$12,IF($J30&gt;'Typy taboru'!$G$12,IF($J30&gt;'Typy taboru'!$I$12,3,2),1),0)),0)</f>
        <v>0</v>
      </c>
      <c r="CF30" s="233">
        <f>IF(T($L30)=T('Typy taboru'!$C$12),IF($S30&gt;0,IF($S30&gt;='Typy taboru'!$F$12,IF($S30&gt;'Typy taboru'!$G$12,IF($S30&gt;'Typy taboru'!$I$12,3,2),1),0)),0)</f>
        <v>0</v>
      </c>
      <c r="CH30" s="111">
        <f>IF(T($C30)=T('Typy taboru'!$C$13),IF($J30&gt;0,IF($J30&gt;='Typy taboru'!$F$13,IF($J30&gt;'Typy taboru'!$G$13,IF($J30&gt;'Typy taboru'!$I$13,3,2),1),0)),0)</f>
        <v>0</v>
      </c>
      <c r="CI30" s="233">
        <f>IF(T($L30)=T('Typy taboru'!$C$13),IF($S30&gt;0,IF($S30&gt;='Typy taboru'!$F$13,IF($S30&gt;'Typy taboru'!$G$13,IF($S30&gt;'Typy taboru'!$I$13,3,2),1),0)),0)</f>
        <v>0</v>
      </c>
      <c r="CK30" s="111">
        <f>IF(T($C30)=T('Typy taboru'!$C$14),IF($J30&gt;0,IF($J30&gt;='Typy taboru'!$F$14,IF($J30&gt;'Typy taboru'!$G$14,IF($J30&gt;'Typy taboru'!$I$14,3,2),1),0)),0)</f>
        <v>0</v>
      </c>
      <c r="CL30" s="233">
        <f>IF(T($L30)=T('Typy taboru'!$C$14),IF($S30&gt;0,IF($S30&gt;='Typy taboru'!$F$14,IF($S30&gt;'Typy taboru'!$G$14,IF($S30&gt;'Typy taboru'!$I$14,3,2),1),0)),0)</f>
        <v>0</v>
      </c>
      <c r="CN30" s="111">
        <f>IF(T($C30)=T('Typy taboru'!$C$15),IF($J30&gt;0,IF($J30&gt;='Typy taboru'!$F$15,IF($J30&gt;'Typy taboru'!$G$15,IF($J30&gt;'Typy taboru'!$I$15,3,2),1),0)),0)</f>
        <v>0</v>
      </c>
      <c r="CO30" s="233">
        <f>IF(T($L30)=T('Typy taboru'!$C$15),IF($S30&gt;0,IF($S30&gt;='Typy taboru'!$F$15,IF($S30&gt;'Typy taboru'!$G$15,IF($S30&gt;'Typy taboru'!$I$15,3,2),1),0)),0)</f>
        <v>0</v>
      </c>
    </row>
    <row r="31" spans="2:93" ht="24.95" customHeight="1" thickBot="1" x14ac:dyDescent="0.25">
      <c r="B31" s="119" t="s">
        <v>22</v>
      </c>
      <c r="C31" s="227"/>
      <c r="D31" s="120"/>
      <c r="E31" s="440">
        <f>SUM(E9:E30)</f>
        <v>105.09999999999998</v>
      </c>
      <c r="F31" s="440">
        <f>SUM(F9:F30)</f>
        <v>2.2999999999999998</v>
      </c>
      <c r="G31" s="121">
        <f>SUM(G9:G30)</f>
        <v>338</v>
      </c>
      <c r="H31" s="122">
        <f t="shared" ref="H31" si="64">G31/(N(E31)+N(F31))</f>
        <v>3.1471135940409689</v>
      </c>
      <c r="I31" s="123" t="s">
        <v>23</v>
      </c>
      <c r="J31" s="124" t="s">
        <v>23</v>
      </c>
      <c r="K31" s="125" t="s">
        <v>22</v>
      </c>
      <c r="L31" s="227"/>
      <c r="M31" s="120"/>
      <c r="N31" s="440">
        <f>SUM(N9:N30)</f>
        <v>104.69999999999997</v>
      </c>
      <c r="O31" s="440">
        <f>SUM(O9:O30)</f>
        <v>4.6000000000000005</v>
      </c>
      <c r="P31" s="121">
        <f>SUM(P9:P30)</f>
        <v>388</v>
      </c>
      <c r="Q31" s="122">
        <f t="shared" ref="Q31" si="65">P31/(N(N31)+N(O31))</f>
        <v>3.5498627630375124</v>
      </c>
      <c r="R31" s="123" t="s">
        <v>23</v>
      </c>
      <c r="S31" s="124" t="s">
        <v>23</v>
      </c>
      <c r="T31" s="126">
        <f t="shared" si="2"/>
        <v>726</v>
      </c>
      <c r="U31" s="127">
        <f t="shared" si="3"/>
        <v>3.3502538071065997</v>
      </c>
      <c r="V31" s="441">
        <f>E31+F31+N31+O31</f>
        <v>216.69999999999996</v>
      </c>
      <c r="W31" s="442">
        <f>F31+O31</f>
        <v>6.9</v>
      </c>
    </row>
    <row r="32" spans="2:93" ht="24.95" customHeight="1" thickBot="1" x14ac:dyDescent="0.25">
      <c r="B32" s="150" t="s">
        <v>26</v>
      </c>
      <c r="C32" s="228"/>
      <c r="D32" s="147"/>
      <c r="E32" s="250" t="s">
        <v>23</v>
      </c>
      <c r="F32" s="250" t="s">
        <v>23</v>
      </c>
      <c r="G32" s="148">
        <f>MAX(G9:G30)</f>
        <v>40</v>
      </c>
      <c r="H32" s="149">
        <f>MAX(H9:H30)</f>
        <v>10.526315789473685</v>
      </c>
      <c r="I32" s="120" t="s">
        <v>23</v>
      </c>
      <c r="J32" s="153">
        <f>MAX(J9:J30)</f>
        <v>33</v>
      </c>
      <c r="K32" s="125" t="s">
        <v>26</v>
      </c>
      <c r="L32" s="227"/>
      <c r="M32" s="147"/>
      <c r="N32" s="250" t="s">
        <v>23</v>
      </c>
      <c r="O32" s="250" t="s">
        <v>23</v>
      </c>
      <c r="P32" s="148">
        <f>MAX(P9:P30)</f>
        <v>39</v>
      </c>
      <c r="Q32" s="149">
        <f>MAX(Q9:Q30)</f>
        <v>10.263157894736842</v>
      </c>
      <c r="R32" s="120" t="s">
        <v>23</v>
      </c>
      <c r="S32" s="153">
        <f>MAX(S9:S30)</f>
        <v>36</v>
      </c>
      <c r="T32" s="151">
        <f>MAX(T9:T30)</f>
        <v>79</v>
      </c>
      <c r="U32" s="152">
        <f>MAX(U9:U30)</f>
        <v>10.394736842105264</v>
      </c>
    </row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24.95" customHeight="1" x14ac:dyDescent="0.2"/>
    <row r="48" ht="24.95" customHeight="1" x14ac:dyDescent="0.2"/>
    <row r="49" ht="24.95" customHeight="1" x14ac:dyDescent="0.2"/>
    <row r="50" ht="24.95" customHeight="1" x14ac:dyDescent="0.2"/>
    <row r="51" ht="24.95" customHeight="1" x14ac:dyDescent="0.2"/>
    <row r="52" ht="24.95" customHeight="1" x14ac:dyDescent="0.2"/>
    <row r="53" ht="24.95" customHeight="1" x14ac:dyDescent="0.2"/>
    <row r="54" ht="24.95" customHeight="1" x14ac:dyDescent="0.2"/>
    <row r="55" ht="24.95" customHeight="1" x14ac:dyDescent="0.2"/>
    <row r="56" ht="24.95" customHeight="1" x14ac:dyDescent="0.2"/>
    <row r="57" ht="24.95" customHeight="1" x14ac:dyDescent="0.2"/>
    <row r="58" ht="24.95" customHeight="1" x14ac:dyDescent="0.2"/>
    <row r="59" ht="24.95" customHeight="1" x14ac:dyDescent="0.2"/>
    <row r="60" ht="24.95" customHeight="1" x14ac:dyDescent="0.2"/>
    <row r="61" ht="24.95" customHeight="1" x14ac:dyDescent="0.2"/>
    <row r="62" ht="24.95" customHeight="1" x14ac:dyDescent="0.2"/>
    <row r="63" ht="24.95" customHeight="1" x14ac:dyDescent="0.2"/>
    <row r="64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  <row r="119" ht="24.95" customHeight="1" x14ac:dyDescent="0.2"/>
    <row r="120" ht="24.95" customHeight="1" x14ac:dyDescent="0.2"/>
    <row r="121" ht="24.95" customHeight="1" x14ac:dyDescent="0.2"/>
    <row r="122" ht="24.95" customHeight="1" x14ac:dyDescent="0.2"/>
    <row r="123" ht="24.95" customHeight="1" x14ac:dyDescent="0.2"/>
    <row r="124" ht="24.95" customHeight="1" x14ac:dyDescent="0.2"/>
    <row r="125" ht="24.95" customHeight="1" x14ac:dyDescent="0.2"/>
    <row r="126" ht="24.95" customHeight="1" x14ac:dyDescent="0.2"/>
    <row r="127" ht="24.95" customHeight="1" x14ac:dyDescent="0.2"/>
    <row r="128" ht="24.95" customHeight="1" x14ac:dyDescent="0.2"/>
    <row r="129" ht="24.95" customHeight="1" x14ac:dyDescent="0.2"/>
    <row r="130" ht="24.95" customHeight="1" x14ac:dyDescent="0.2"/>
    <row r="131" ht="24.95" customHeight="1" x14ac:dyDescent="0.2"/>
    <row r="132" ht="24.95" customHeight="1" x14ac:dyDescent="0.2"/>
    <row r="133" ht="24.95" customHeight="1" x14ac:dyDescent="0.2"/>
    <row r="134" ht="24.95" customHeight="1" x14ac:dyDescent="0.2"/>
    <row r="135" ht="24.95" customHeight="1" x14ac:dyDescent="0.2"/>
    <row r="136" ht="24.95" customHeight="1" x14ac:dyDescent="0.2"/>
    <row r="137" ht="24.95" customHeight="1" x14ac:dyDescent="0.2"/>
    <row r="138" ht="24.95" customHeight="1" x14ac:dyDescent="0.2"/>
    <row r="139" ht="24.95" customHeight="1" x14ac:dyDescent="0.2"/>
    <row r="140" ht="24.95" customHeight="1" x14ac:dyDescent="0.2"/>
    <row r="141" ht="24.95" customHeight="1" x14ac:dyDescent="0.2"/>
    <row r="142" ht="24.95" customHeight="1" x14ac:dyDescent="0.2"/>
    <row r="143" ht="24.95" customHeight="1" x14ac:dyDescent="0.2"/>
    <row r="144" ht="24.95" customHeight="1" x14ac:dyDescent="0.2"/>
    <row r="145" ht="24.95" customHeight="1" x14ac:dyDescent="0.2"/>
    <row r="146" ht="24.95" customHeight="1" x14ac:dyDescent="0.2"/>
    <row r="147" ht="24.95" customHeight="1" x14ac:dyDescent="0.2"/>
    <row r="148" ht="24.95" customHeight="1" x14ac:dyDescent="0.2"/>
    <row r="149" ht="24.95" customHeight="1" x14ac:dyDescent="0.2"/>
    <row r="150" ht="24.95" customHeight="1" x14ac:dyDescent="0.2"/>
    <row r="151" ht="24.95" customHeight="1" x14ac:dyDescent="0.2"/>
    <row r="152" ht="24.95" customHeight="1" x14ac:dyDescent="0.2"/>
    <row r="153" ht="24.95" customHeight="1" x14ac:dyDescent="0.2"/>
    <row r="154" ht="24.95" customHeight="1" x14ac:dyDescent="0.2"/>
    <row r="155" ht="24.95" customHeight="1" x14ac:dyDescent="0.2"/>
    <row r="156" ht="24.95" customHeight="1" x14ac:dyDescent="0.2"/>
    <row r="157" ht="24.95" customHeight="1" x14ac:dyDescent="0.2"/>
    <row r="158" ht="24.95" customHeight="1" x14ac:dyDescent="0.2"/>
    <row r="159" ht="24.95" customHeight="1" x14ac:dyDescent="0.2"/>
    <row r="160" ht="24.95" customHeight="1" x14ac:dyDescent="0.2"/>
    <row r="161" ht="24.95" customHeight="1" x14ac:dyDescent="0.2"/>
    <row r="162" ht="24.95" customHeight="1" x14ac:dyDescent="0.2"/>
    <row r="163" ht="24.95" customHeight="1" x14ac:dyDescent="0.2"/>
    <row r="164" ht="24.95" customHeight="1" x14ac:dyDescent="0.2"/>
    <row r="165" ht="24.95" customHeight="1" x14ac:dyDescent="0.2"/>
    <row r="166" ht="24.95" customHeight="1" x14ac:dyDescent="0.2"/>
    <row r="167" ht="24.95" customHeight="1" x14ac:dyDescent="0.2"/>
    <row r="168" ht="24.95" customHeight="1" x14ac:dyDescent="0.2"/>
    <row r="169" ht="24.95" customHeight="1" x14ac:dyDescent="0.2"/>
    <row r="170" ht="24.95" customHeight="1" x14ac:dyDescent="0.2"/>
    <row r="171" ht="24.95" customHeight="1" x14ac:dyDescent="0.2"/>
    <row r="172" ht="24.95" customHeight="1" x14ac:dyDescent="0.2"/>
    <row r="173" ht="24.95" customHeight="1" x14ac:dyDescent="0.2"/>
    <row r="174" ht="24.95" customHeight="1" x14ac:dyDescent="0.2"/>
    <row r="175" ht="24.95" customHeight="1" x14ac:dyDescent="0.2"/>
    <row r="176" ht="24.95" customHeight="1" x14ac:dyDescent="0.2"/>
    <row r="177" ht="24.95" customHeight="1" x14ac:dyDescent="0.2"/>
    <row r="178" ht="24.95" customHeight="1" x14ac:dyDescent="0.2"/>
    <row r="179" ht="24.95" customHeight="1" x14ac:dyDescent="0.2"/>
    <row r="180" ht="24.95" customHeight="1" x14ac:dyDescent="0.2"/>
    <row r="181" ht="24.95" customHeight="1" x14ac:dyDescent="0.2"/>
    <row r="182" ht="24.95" customHeight="1" x14ac:dyDescent="0.2"/>
    <row r="183" ht="24.95" customHeight="1" x14ac:dyDescent="0.2"/>
    <row r="184" ht="24.95" customHeight="1" x14ac:dyDescent="0.2"/>
    <row r="185" ht="24.95" customHeight="1" x14ac:dyDescent="0.2"/>
    <row r="186" ht="24.95" customHeight="1" x14ac:dyDescent="0.2"/>
    <row r="187" ht="24.95" customHeight="1" x14ac:dyDescent="0.2"/>
    <row r="188" ht="24.95" customHeight="1" x14ac:dyDescent="0.2"/>
    <row r="189" ht="24.95" customHeight="1" x14ac:dyDescent="0.2"/>
    <row r="190" ht="24.95" customHeight="1" x14ac:dyDescent="0.2"/>
    <row r="191" ht="24.95" customHeight="1" x14ac:dyDescent="0.2"/>
    <row r="192" ht="24.95" customHeight="1" x14ac:dyDescent="0.2"/>
    <row r="193" ht="24.95" customHeight="1" x14ac:dyDescent="0.2"/>
    <row r="194" ht="24.95" customHeight="1" x14ac:dyDescent="0.2"/>
    <row r="195" ht="24.95" customHeight="1" x14ac:dyDescent="0.2"/>
    <row r="196" ht="24.95" customHeight="1" x14ac:dyDescent="0.2"/>
    <row r="197" ht="24.95" customHeight="1" x14ac:dyDescent="0.2"/>
    <row r="198" ht="24.95" customHeight="1" x14ac:dyDescent="0.2"/>
    <row r="199" ht="24.95" customHeight="1" x14ac:dyDescent="0.2"/>
    <row r="200" ht="24.95" customHeight="1" x14ac:dyDescent="0.2"/>
    <row r="201" ht="24.95" customHeight="1" x14ac:dyDescent="0.2"/>
    <row r="202" ht="24.95" customHeight="1" x14ac:dyDescent="0.2"/>
    <row r="203" ht="24.95" customHeight="1" x14ac:dyDescent="0.2"/>
    <row r="204" ht="24.95" customHeight="1" x14ac:dyDescent="0.2"/>
    <row r="205" ht="24.95" customHeight="1" x14ac:dyDescent="0.2"/>
    <row r="206" ht="24.95" customHeight="1" x14ac:dyDescent="0.2"/>
    <row r="207" ht="24.95" customHeight="1" x14ac:dyDescent="0.2"/>
    <row r="208" ht="24.95" customHeight="1" x14ac:dyDescent="0.2"/>
    <row r="209" ht="24.95" customHeight="1" x14ac:dyDescent="0.2"/>
    <row r="210" ht="24.95" customHeight="1" x14ac:dyDescent="0.2"/>
    <row r="211" ht="24.95" customHeight="1" x14ac:dyDescent="0.2"/>
    <row r="212" ht="24.95" customHeight="1" x14ac:dyDescent="0.2"/>
    <row r="213" ht="24.95" customHeight="1" x14ac:dyDescent="0.2"/>
    <row r="214" ht="24.95" customHeight="1" x14ac:dyDescent="0.2"/>
    <row r="215" ht="24.95" customHeight="1" x14ac:dyDescent="0.2"/>
    <row r="216" ht="24.95" customHeight="1" x14ac:dyDescent="0.2"/>
    <row r="217" ht="24.95" customHeight="1" x14ac:dyDescent="0.2"/>
    <row r="218" ht="24.95" customHeight="1" x14ac:dyDescent="0.2"/>
    <row r="219" ht="24.95" customHeight="1" x14ac:dyDescent="0.2"/>
    <row r="220" ht="24.95" customHeight="1" x14ac:dyDescent="0.2"/>
    <row r="221" ht="24.95" customHeight="1" x14ac:dyDescent="0.2"/>
    <row r="222" ht="24.95" customHeight="1" x14ac:dyDescent="0.2"/>
    <row r="223" ht="24.95" customHeight="1" x14ac:dyDescent="0.2"/>
    <row r="224" ht="24.95" customHeight="1" x14ac:dyDescent="0.2"/>
    <row r="225" ht="24.95" customHeight="1" x14ac:dyDescent="0.2"/>
    <row r="226" ht="24.95" customHeight="1" x14ac:dyDescent="0.2"/>
    <row r="227" ht="24.95" customHeight="1" x14ac:dyDescent="0.2"/>
    <row r="228" ht="24.95" customHeight="1" x14ac:dyDescent="0.2"/>
    <row r="229" ht="24.95" customHeight="1" x14ac:dyDescent="0.2"/>
    <row r="230" ht="24.95" customHeight="1" x14ac:dyDescent="0.2"/>
    <row r="231" ht="24.95" customHeight="1" x14ac:dyDescent="0.2"/>
    <row r="232" ht="24.95" customHeight="1" x14ac:dyDescent="0.2"/>
    <row r="233" ht="24.95" customHeight="1" x14ac:dyDescent="0.2"/>
    <row r="234" ht="24.95" customHeight="1" x14ac:dyDescent="0.2"/>
    <row r="235" ht="24.95" customHeight="1" x14ac:dyDescent="0.2"/>
    <row r="236" ht="24.95" customHeight="1" x14ac:dyDescent="0.2"/>
    <row r="237" ht="24.95" customHeight="1" x14ac:dyDescent="0.2"/>
    <row r="238" ht="24.95" customHeight="1" x14ac:dyDescent="0.2"/>
    <row r="239" ht="24.95" customHeight="1" x14ac:dyDescent="0.2"/>
    <row r="240" ht="24.95" customHeight="1" x14ac:dyDescent="0.2"/>
    <row r="241" ht="24.95" customHeight="1" x14ac:dyDescent="0.2"/>
    <row r="242" ht="24.95" customHeight="1" x14ac:dyDescent="0.2"/>
    <row r="243" ht="24.95" customHeight="1" x14ac:dyDescent="0.2"/>
    <row r="244" ht="24.95" customHeight="1" x14ac:dyDescent="0.2"/>
    <row r="245" ht="24.95" customHeight="1" x14ac:dyDescent="0.2"/>
    <row r="246" ht="24.95" customHeight="1" x14ac:dyDescent="0.2"/>
    <row r="247" ht="24.95" customHeight="1" x14ac:dyDescent="0.2"/>
    <row r="248" ht="24.95" customHeight="1" x14ac:dyDescent="0.2"/>
    <row r="249" ht="24.95" customHeight="1" x14ac:dyDescent="0.2"/>
    <row r="250" ht="24.95" customHeight="1" x14ac:dyDescent="0.2"/>
    <row r="251" ht="24.95" customHeight="1" x14ac:dyDescent="0.2"/>
    <row r="252" ht="24.95" customHeight="1" x14ac:dyDescent="0.2"/>
    <row r="253" ht="24.95" customHeight="1" x14ac:dyDescent="0.2"/>
    <row r="254" ht="24.95" customHeight="1" x14ac:dyDescent="0.2"/>
    <row r="255" ht="24.95" customHeight="1" x14ac:dyDescent="0.2"/>
    <row r="256" ht="24.95" customHeight="1" x14ac:dyDescent="0.2"/>
    <row r="257" ht="24.95" customHeight="1" x14ac:dyDescent="0.2"/>
    <row r="258" ht="24.95" customHeight="1" x14ac:dyDescent="0.2"/>
    <row r="259" ht="24.95" customHeight="1" x14ac:dyDescent="0.2"/>
    <row r="260" ht="24.95" customHeight="1" x14ac:dyDescent="0.2"/>
    <row r="261" ht="24.95" customHeight="1" x14ac:dyDescent="0.2"/>
    <row r="262" ht="24.95" customHeight="1" x14ac:dyDescent="0.2"/>
    <row r="263" ht="24.95" customHeight="1" x14ac:dyDescent="0.2"/>
    <row r="264" ht="24.95" customHeight="1" x14ac:dyDescent="0.2"/>
    <row r="265" ht="24.95" customHeight="1" x14ac:dyDescent="0.2"/>
    <row r="266" ht="24.95" customHeight="1" x14ac:dyDescent="0.2"/>
    <row r="267" ht="24.95" customHeight="1" x14ac:dyDescent="0.2"/>
    <row r="268" ht="24.95" customHeight="1" x14ac:dyDescent="0.2"/>
    <row r="269" ht="24.95" customHeight="1" x14ac:dyDescent="0.2"/>
    <row r="270" ht="24.95" customHeight="1" x14ac:dyDescent="0.2"/>
    <row r="271" ht="24.95" customHeight="1" x14ac:dyDescent="0.2"/>
    <row r="272" ht="24.95" customHeight="1" x14ac:dyDescent="0.2"/>
    <row r="273" ht="24.95" customHeight="1" x14ac:dyDescent="0.2"/>
    <row r="274" ht="24.95" customHeight="1" x14ac:dyDescent="0.2"/>
    <row r="275" ht="24.95" customHeight="1" x14ac:dyDescent="0.2"/>
    <row r="276" ht="24.95" customHeight="1" x14ac:dyDescent="0.2"/>
    <row r="277" ht="24.95" customHeight="1" x14ac:dyDescent="0.2"/>
    <row r="278" ht="24.95" customHeight="1" x14ac:dyDescent="0.2"/>
    <row r="279" ht="24.95" customHeight="1" x14ac:dyDescent="0.2"/>
    <row r="280" ht="24.95" customHeight="1" x14ac:dyDescent="0.2"/>
    <row r="281" ht="24.95" customHeight="1" x14ac:dyDescent="0.2"/>
    <row r="282" ht="24.95" customHeight="1" x14ac:dyDescent="0.2"/>
    <row r="283" ht="24.95" customHeight="1" x14ac:dyDescent="0.2"/>
    <row r="284" ht="24.95" customHeight="1" x14ac:dyDescent="0.2"/>
    <row r="285" ht="24.95" customHeight="1" x14ac:dyDescent="0.2"/>
    <row r="286" ht="24.95" customHeight="1" x14ac:dyDescent="0.2"/>
    <row r="287" ht="24.95" customHeight="1" x14ac:dyDescent="0.2"/>
    <row r="288" ht="24.95" customHeight="1" x14ac:dyDescent="0.2"/>
    <row r="289" ht="24.95" customHeight="1" x14ac:dyDescent="0.2"/>
    <row r="290" ht="24.95" customHeight="1" x14ac:dyDescent="0.2"/>
    <row r="291" ht="24.95" customHeight="1" x14ac:dyDescent="0.2"/>
    <row r="292" ht="24.95" customHeight="1" x14ac:dyDescent="0.2"/>
    <row r="293" ht="24.95" customHeight="1" x14ac:dyDescent="0.2"/>
    <row r="294" ht="24.95" customHeight="1" x14ac:dyDescent="0.2"/>
    <row r="295" ht="24.95" customHeight="1" x14ac:dyDescent="0.2"/>
    <row r="296" ht="24.95" customHeight="1" x14ac:dyDescent="0.2"/>
    <row r="297" ht="24.95" customHeight="1" x14ac:dyDescent="0.2"/>
    <row r="298" ht="24.95" customHeight="1" x14ac:dyDescent="0.2"/>
    <row r="299" ht="24.95" customHeight="1" x14ac:dyDescent="0.2"/>
    <row r="300" ht="24.95" customHeight="1" x14ac:dyDescent="0.2"/>
    <row r="301" ht="24.95" customHeight="1" x14ac:dyDescent="0.2"/>
    <row r="302" ht="24.95" customHeight="1" x14ac:dyDescent="0.2"/>
    <row r="303" ht="24.95" customHeight="1" x14ac:dyDescent="0.2"/>
    <row r="304" ht="24.95" customHeight="1" x14ac:dyDescent="0.2"/>
    <row r="305" ht="24.95" customHeight="1" x14ac:dyDescent="0.2"/>
    <row r="306" ht="24.95" customHeight="1" x14ac:dyDescent="0.2"/>
    <row r="307" ht="24.95" customHeight="1" x14ac:dyDescent="0.2"/>
    <row r="308" ht="24.95" customHeight="1" x14ac:dyDescent="0.2"/>
    <row r="309" ht="24.95" customHeight="1" x14ac:dyDescent="0.2"/>
    <row r="310" ht="24.95" customHeight="1" x14ac:dyDescent="0.2"/>
    <row r="311" ht="24.95" customHeight="1" x14ac:dyDescent="0.2"/>
    <row r="312" ht="24.95" customHeight="1" x14ac:dyDescent="0.2"/>
    <row r="313" ht="24.95" customHeight="1" x14ac:dyDescent="0.2"/>
    <row r="314" ht="24.95" customHeight="1" x14ac:dyDescent="0.2"/>
    <row r="315" ht="24.95" customHeight="1" x14ac:dyDescent="0.2"/>
    <row r="316" ht="24.95" customHeight="1" x14ac:dyDescent="0.2"/>
    <row r="317" ht="24.95" customHeight="1" x14ac:dyDescent="0.2"/>
    <row r="318" ht="24.95" customHeight="1" x14ac:dyDescent="0.2"/>
  </sheetData>
  <mergeCells count="11">
    <mergeCell ref="Q7:Q8"/>
    <mergeCell ref="T6:U7"/>
    <mergeCell ref="B7:B8"/>
    <mergeCell ref="C7:C8"/>
    <mergeCell ref="D7:D8"/>
    <mergeCell ref="G7:G8"/>
    <mergeCell ref="H7:H8"/>
    <mergeCell ref="K7:K8"/>
    <mergeCell ref="L7:L8"/>
    <mergeCell ref="M7:M8"/>
    <mergeCell ref="P7:P8"/>
  </mergeCells>
  <conditionalFormatting sqref="BV10:BW30 BY10:BZ30 CB10:CC30 CE10:CF30 CH10:CI30 CK10:CL30 CN10:CO30 BS10:BT30 AV9:BI30 BK9:BQ30 X9:AK30 AM9:AS30">
    <cfRule type="cellIs" dxfId="169" priority="7" stopIfTrue="1" operator="greaterThan">
      <formula>0</formula>
    </cfRule>
  </conditionalFormatting>
  <conditionalFormatting sqref="J9:J30">
    <cfRule type="expression" dxfId="168" priority="4" stopIfTrue="1">
      <formula>SUM(BS9+BV9+BY9+CB9+CE9+CH9+CK9+CN9)=1</formula>
    </cfRule>
    <cfRule type="expression" dxfId="167" priority="5" stopIfTrue="1">
      <formula>SUM(BS9+BV9+BY9+CB9+CE9+CH9+CK9+CN9)=2</formula>
    </cfRule>
    <cfRule type="expression" dxfId="166" priority="6" stopIfTrue="1">
      <formula>SUM(BS9+BV9+BY9+CB9+CE9+CH9+CK9+CN9)=3</formula>
    </cfRule>
  </conditionalFormatting>
  <conditionalFormatting sqref="S9:S30">
    <cfRule type="expression" dxfId="165" priority="1" stopIfTrue="1">
      <formula>SUM(BT9+BW9+BZ9+CC9+CF9+CI9+CL9+CO9)=1</formula>
    </cfRule>
    <cfRule type="expression" dxfId="164" priority="2" stopIfTrue="1">
      <formula>SUM(BT9+BW9+BZ9+CC9+CF9+CI9+CL9+CO9)=2</formula>
    </cfRule>
    <cfRule type="expression" dxfId="163" priority="3" stopIfTrue="1">
      <formula>SUM(BT9+BW9+BZ9+CC9+CF9+CI9+CL9+CO9)=3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scale="83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2">
    <tabColor rgb="FF99CCFF"/>
  </sheetPr>
  <dimension ref="A1:CO306"/>
  <sheetViews>
    <sheetView topLeftCell="B2" workbookViewId="0">
      <pane xSplit="1" ySplit="7" topLeftCell="C9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9.140625" style="1"/>
    <col min="2" max="3" width="6.7109375" style="1" customWidth="1"/>
    <col min="4" max="4" width="18.7109375" style="1" customWidth="1"/>
    <col min="5" max="6" width="7.7109375" style="1" customWidth="1"/>
    <col min="7" max="8" width="5.7109375" style="1" customWidth="1"/>
    <col min="9" max="9" width="15.7109375" style="1" customWidth="1"/>
    <col min="10" max="10" width="5.7109375" style="1" customWidth="1"/>
    <col min="11" max="12" width="6.7109375" style="1" customWidth="1"/>
    <col min="13" max="13" width="18.7109375" style="1" customWidth="1"/>
    <col min="14" max="15" width="7.7109375" style="1" customWidth="1"/>
    <col min="16" max="17" width="5.7109375" style="1" customWidth="1"/>
    <col min="18" max="18" width="15.7109375" style="1" customWidth="1"/>
    <col min="19" max="19" width="5.7109375" style="1" customWidth="1"/>
    <col min="20" max="20" width="6.7109375" style="1" customWidth="1"/>
    <col min="21" max="21" width="5.7109375" style="1" customWidth="1"/>
    <col min="22" max="23" width="9.140625" style="1"/>
    <col min="24" max="37" width="7.28515625" style="1" customWidth="1"/>
    <col min="38" max="38" width="1.7109375" style="1" customWidth="1"/>
    <col min="39" max="45" width="7.28515625" style="1" customWidth="1"/>
    <col min="46" max="47" width="9.140625" style="1"/>
    <col min="48" max="61" width="7.28515625" style="1" customWidth="1"/>
    <col min="62" max="62" width="1.7109375" style="1" customWidth="1"/>
    <col min="63" max="69" width="7.28515625" style="1" customWidth="1"/>
    <col min="70" max="70" width="9.140625" style="1"/>
    <col min="71" max="72" width="7.28515625" style="1" customWidth="1"/>
    <col min="73" max="73" width="9.140625" style="1"/>
    <col min="74" max="75" width="7.28515625" style="1" customWidth="1"/>
    <col min="76" max="76" width="9.140625" style="1"/>
    <col min="77" max="78" width="7.28515625" style="1" customWidth="1"/>
    <col min="79" max="79" width="9.140625" style="1"/>
    <col min="80" max="81" width="7.28515625" style="1" customWidth="1"/>
    <col min="82" max="82" width="9.140625" style="1"/>
    <col min="83" max="84" width="7.28515625" style="1" customWidth="1"/>
    <col min="85" max="85" width="9.140625" style="1"/>
    <col min="86" max="87" width="7.28515625" style="1" customWidth="1"/>
    <col min="88" max="88" width="9.140625" style="1"/>
    <col min="89" max="90" width="7.28515625" style="1" customWidth="1"/>
    <col min="91" max="91" width="9.140625" style="1"/>
    <col min="92" max="93" width="7.28515625" style="1" customWidth="1"/>
    <col min="94" max="16384" width="9.140625" style="1"/>
  </cols>
  <sheetData>
    <row r="1" spans="1:93" x14ac:dyDescent="0.2">
      <c r="AK1" s="2">
        <v>26</v>
      </c>
    </row>
    <row r="2" spans="1:93" x14ac:dyDescent="0.2">
      <c r="A2" s="1">
        <f>'2-P'!A2+1</f>
        <v>6</v>
      </c>
      <c r="U2" s="3" t="str">
        <f>(MID("TABELA",1,6))&amp;" "&amp;(A2)</f>
        <v>TABELA 6</v>
      </c>
      <c r="AS2" s="3"/>
      <c r="BQ2" s="3"/>
    </row>
    <row r="3" spans="1:93" ht="20.25" thickBot="1" x14ac:dyDescent="0.3">
      <c r="B3" s="410" t="s">
        <v>91</v>
      </c>
      <c r="C3" s="215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  <c r="S3" s="5"/>
      <c r="T3" s="4"/>
      <c r="U3" s="4"/>
      <c r="X3" s="135" t="s">
        <v>0</v>
      </c>
      <c r="Y3" s="6"/>
      <c r="Z3" s="7"/>
      <c r="AA3" s="7"/>
      <c r="AB3" s="7"/>
      <c r="AC3" s="7"/>
      <c r="AD3" s="7"/>
      <c r="AE3" s="8"/>
      <c r="AF3" s="7"/>
      <c r="AG3" s="7"/>
      <c r="AH3" s="7"/>
      <c r="AI3" s="7"/>
      <c r="AJ3" s="9"/>
      <c r="AK3" s="10"/>
      <c r="AL3" s="9"/>
      <c r="AM3" s="139">
        <f>IF(G4&gt;0,E4&amp;", "&amp;F4&amp;", "&amp;G4,IF(F4&gt;0,E4&amp;", "&amp;F4,E4))</f>
        <v>3</v>
      </c>
      <c r="AN3" s="136"/>
      <c r="AO3" s="137"/>
      <c r="AP3" s="137"/>
      <c r="AQ3" s="137"/>
      <c r="AR3" s="137"/>
      <c r="AS3" s="138" t="str">
        <f>T($K4)</f>
        <v xml:space="preserve"> Rozkład: powszedni</v>
      </c>
      <c r="AV3" s="135" t="s">
        <v>31</v>
      </c>
      <c r="AW3" s="6"/>
      <c r="AX3" s="7"/>
      <c r="AY3" s="7"/>
      <c r="AZ3" s="7"/>
      <c r="BA3" s="7"/>
      <c r="BB3" s="7"/>
      <c r="BC3" s="8"/>
      <c r="BD3" s="7"/>
      <c r="BE3" s="7"/>
      <c r="BF3" s="7"/>
      <c r="BG3" s="7"/>
      <c r="BH3" s="9"/>
      <c r="BI3" s="10"/>
      <c r="BJ3" s="9"/>
      <c r="BK3" s="139">
        <f>IF(G4&gt;0,E4&amp;", "&amp;F4&amp;", "&amp;G4,IF(F4&gt;0,E4&amp;", "&amp;F4,E4))</f>
        <v>3</v>
      </c>
      <c r="BL3" s="136"/>
      <c r="BM3" s="137"/>
      <c r="BN3" s="137"/>
      <c r="BO3" s="137"/>
      <c r="BP3" s="137"/>
      <c r="BQ3" s="138" t="str">
        <f>T($K4)</f>
        <v xml:space="preserve"> Rozkład: powszedni</v>
      </c>
    </row>
    <row r="4" spans="1:93" ht="18.75" thickBot="1" x14ac:dyDescent="0.25">
      <c r="B4" s="11" t="s">
        <v>28</v>
      </c>
      <c r="C4" s="225"/>
      <c r="D4" s="12"/>
      <c r="E4" s="154">
        <v>3</v>
      </c>
      <c r="F4" s="12"/>
      <c r="G4" s="12"/>
      <c r="H4" s="12"/>
      <c r="I4" s="12"/>
      <c r="J4" s="13"/>
      <c r="K4" s="14" t="s">
        <v>1</v>
      </c>
      <c r="L4" s="229"/>
      <c r="M4" s="12"/>
      <c r="N4" s="12"/>
      <c r="O4" s="12"/>
      <c r="P4" s="12"/>
      <c r="Q4" s="12"/>
      <c r="R4" s="12"/>
      <c r="S4" s="12"/>
      <c r="T4" s="12"/>
      <c r="U4" s="15"/>
      <c r="X4" s="16" t="s">
        <v>2</v>
      </c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8"/>
      <c r="AM4" s="19" t="s">
        <v>27</v>
      </c>
      <c r="AN4" s="20"/>
      <c r="AO4" s="20"/>
      <c r="AP4" s="20"/>
      <c r="AQ4" s="20"/>
      <c r="AR4" s="20"/>
      <c r="AS4" s="21"/>
      <c r="AV4" s="155" t="s">
        <v>2</v>
      </c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7"/>
      <c r="BK4" s="158" t="s">
        <v>27</v>
      </c>
      <c r="BL4" s="159"/>
      <c r="BM4" s="159"/>
      <c r="BN4" s="159"/>
      <c r="BO4" s="159"/>
      <c r="BP4" s="159"/>
      <c r="BQ4" s="160"/>
    </row>
    <row r="5" spans="1:93" x14ac:dyDescent="0.2">
      <c r="B5" s="22" t="s">
        <v>219</v>
      </c>
      <c r="C5" s="23"/>
      <c r="D5" s="23"/>
      <c r="E5" s="23"/>
      <c r="F5" s="23"/>
      <c r="G5" s="23"/>
      <c r="H5" s="23"/>
      <c r="I5" s="23"/>
      <c r="J5" s="23"/>
      <c r="K5" s="24" t="s">
        <v>220</v>
      </c>
      <c r="L5" s="23"/>
      <c r="M5" s="23"/>
      <c r="N5" s="23"/>
      <c r="O5" s="23"/>
      <c r="P5" s="23"/>
      <c r="Q5" s="23"/>
      <c r="R5" s="23"/>
      <c r="S5" s="25"/>
      <c r="T5" s="145" t="s">
        <v>3</v>
      </c>
      <c r="U5" s="146"/>
      <c r="X5" s="26" t="s">
        <v>4</v>
      </c>
      <c r="Y5" s="27" t="s">
        <v>4</v>
      </c>
      <c r="Z5" s="27" t="s">
        <v>4</v>
      </c>
      <c r="AA5" s="28" t="s">
        <v>4</v>
      </c>
      <c r="AB5" s="28" t="s">
        <v>4</v>
      </c>
      <c r="AC5" s="27" t="s">
        <v>4</v>
      </c>
      <c r="AD5" s="27" t="s">
        <v>4</v>
      </c>
      <c r="AE5" s="28" t="s">
        <v>4</v>
      </c>
      <c r="AF5" s="28" t="s">
        <v>4</v>
      </c>
      <c r="AG5" s="27" t="s">
        <v>4</v>
      </c>
      <c r="AH5" s="27" t="s">
        <v>4</v>
      </c>
      <c r="AI5" s="28" t="s">
        <v>4</v>
      </c>
      <c r="AJ5" s="28" t="s">
        <v>4</v>
      </c>
      <c r="AK5" s="29" t="s">
        <v>4</v>
      </c>
      <c r="AM5" s="30" t="s">
        <v>4</v>
      </c>
      <c r="AN5" s="31" t="s">
        <v>4</v>
      </c>
      <c r="AO5" s="32" t="s">
        <v>4</v>
      </c>
      <c r="AP5" s="31" t="s">
        <v>4</v>
      </c>
      <c r="AQ5" s="32" t="s">
        <v>4</v>
      </c>
      <c r="AR5" s="31" t="s">
        <v>4</v>
      </c>
      <c r="AS5" s="33" t="s">
        <v>4</v>
      </c>
      <c r="AV5" s="26" t="s">
        <v>4</v>
      </c>
      <c r="AW5" s="27" t="s">
        <v>4</v>
      </c>
      <c r="AX5" s="27" t="s">
        <v>4</v>
      </c>
      <c r="AY5" s="28" t="s">
        <v>4</v>
      </c>
      <c r="AZ5" s="28" t="s">
        <v>4</v>
      </c>
      <c r="BA5" s="27" t="s">
        <v>4</v>
      </c>
      <c r="BB5" s="27" t="s">
        <v>4</v>
      </c>
      <c r="BC5" s="28" t="s">
        <v>4</v>
      </c>
      <c r="BD5" s="28" t="s">
        <v>4</v>
      </c>
      <c r="BE5" s="27" t="s">
        <v>4</v>
      </c>
      <c r="BF5" s="27" t="s">
        <v>4</v>
      </c>
      <c r="BG5" s="28" t="s">
        <v>4</v>
      </c>
      <c r="BH5" s="28" t="s">
        <v>4</v>
      </c>
      <c r="BI5" s="29" t="s">
        <v>4</v>
      </c>
      <c r="BK5" s="30" t="s">
        <v>4</v>
      </c>
      <c r="BL5" s="31" t="s">
        <v>4</v>
      </c>
      <c r="BM5" s="32" t="s">
        <v>4</v>
      </c>
      <c r="BN5" s="31" t="s">
        <v>4</v>
      </c>
      <c r="BO5" s="32" t="s">
        <v>4</v>
      </c>
      <c r="BP5" s="31" t="s">
        <v>4</v>
      </c>
      <c r="BQ5" s="33" t="s">
        <v>4</v>
      </c>
    </row>
    <row r="6" spans="1:93" x14ac:dyDescent="0.2">
      <c r="B6" s="34" t="s">
        <v>5</v>
      </c>
      <c r="C6" s="226"/>
      <c r="D6" s="35"/>
      <c r="E6" s="35"/>
      <c r="F6" s="36"/>
      <c r="G6" s="37" t="s">
        <v>6</v>
      </c>
      <c r="H6" s="38"/>
      <c r="I6" s="39"/>
      <c r="J6" s="40"/>
      <c r="K6" s="41" t="s">
        <v>5</v>
      </c>
      <c r="L6" s="226"/>
      <c r="M6" s="35"/>
      <c r="N6" s="35"/>
      <c r="O6" s="36"/>
      <c r="P6" s="37" t="s">
        <v>6</v>
      </c>
      <c r="Q6" s="38"/>
      <c r="R6" s="39"/>
      <c r="S6" s="42"/>
      <c r="T6" s="458" t="s">
        <v>7</v>
      </c>
      <c r="U6" s="459"/>
      <c r="X6" s="43">
        <v>2.0099999999999998</v>
      </c>
      <c r="Y6" s="44">
        <v>5.01</v>
      </c>
      <c r="Z6" s="44">
        <v>6.31</v>
      </c>
      <c r="AA6" s="45">
        <v>8.01</v>
      </c>
      <c r="AB6" s="46">
        <v>9.31</v>
      </c>
      <c r="AC6" s="44">
        <v>11.01</v>
      </c>
      <c r="AD6" s="44">
        <v>12.31</v>
      </c>
      <c r="AE6" s="46">
        <v>14.01</v>
      </c>
      <c r="AF6" s="46">
        <v>15.31</v>
      </c>
      <c r="AG6" s="44">
        <v>17.010000000000002</v>
      </c>
      <c r="AH6" s="44">
        <v>18.309999999999999</v>
      </c>
      <c r="AI6" s="46">
        <v>20.010000000000002</v>
      </c>
      <c r="AJ6" s="46">
        <v>21.31</v>
      </c>
      <c r="AK6" s="47">
        <v>23.01</v>
      </c>
      <c r="AM6" s="48">
        <v>5.01</v>
      </c>
      <c r="AN6" s="49">
        <v>8.01</v>
      </c>
      <c r="AO6" s="50">
        <v>11.01</v>
      </c>
      <c r="AP6" s="49">
        <v>14.01</v>
      </c>
      <c r="AQ6" s="50">
        <v>17.010000000000002</v>
      </c>
      <c r="AR6" s="49">
        <v>20.010000000000002</v>
      </c>
      <c r="AS6" s="51">
        <v>23.01</v>
      </c>
      <c r="AV6" s="43">
        <v>2.0099999999999998</v>
      </c>
      <c r="AW6" s="44">
        <v>5.01</v>
      </c>
      <c r="AX6" s="44">
        <v>6.31</v>
      </c>
      <c r="AY6" s="45">
        <v>8.01</v>
      </c>
      <c r="AZ6" s="46">
        <v>9.31</v>
      </c>
      <c r="BA6" s="44">
        <v>11.01</v>
      </c>
      <c r="BB6" s="44">
        <v>12.31</v>
      </c>
      <c r="BC6" s="46">
        <v>14.01</v>
      </c>
      <c r="BD6" s="46">
        <v>15.31</v>
      </c>
      <c r="BE6" s="44">
        <v>17.010000000000002</v>
      </c>
      <c r="BF6" s="44">
        <v>18.309999999999999</v>
      </c>
      <c r="BG6" s="46">
        <v>20.010000000000002</v>
      </c>
      <c r="BH6" s="46">
        <v>21.31</v>
      </c>
      <c r="BI6" s="47">
        <v>23.01</v>
      </c>
      <c r="BK6" s="48">
        <v>5.01</v>
      </c>
      <c r="BL6" s="49">
        <v>8.01</v>
      </c>
      <c r="BM6" s="50">
        <v>11.01</v>
      </c>
      <c r="BN6" s="49">
        <v>14.01</v>
      </c>
      <c r="BO6" s="50">
        <v>17.010000000000002</v>
      </c>
      <c r="BP6" s="49">
        <v>20.010000000000002</v>
      </c>
      <c r="BQ6" s="51">
        <v>23.01</v>
      </c>
    </row>
    <row r="7" spans="1:93" ht="26.25" thickBot="1" x14ac:dyDescent="0.3">
      <c r="B7" s="452" t="s">
        <v>8</v>
      </c>
      <c r="C7" s="454" t="s">
        <v>48</v>
      </c>
      <c r="D7" s="454" t="s">
        <v>9</v>
      </c>
      <c r="E7" s="52" t="s">
        <v>10</v>
      </c>
      <c r="F7" s="53"/>
      <c r="G7" s="456" t="s">
        <v>11</v>
      </c>
      <c r="H7" s="456" t="s">
        <v>12</v>
      </c>
      <c r="I7" s="54" t="s">
        <v>13</v>
      </c>
      <c r="J7" s="55"/>
      <c r="K7" s="454" t="s">
        <v>8</v>
      </c>
      <c r="L7" s="454" t="s">
        <v>48</v>
      </c>
      <c r="M7" s="454" t="s">
        <v>9</v>
      </c>
      <c r="N7" s="52" t="s">
        <v>10</v>
      </c>
      <c r="O7" s="53"/>
      <c r="P7" s="456" t="s">
        <v>11</v>
      </c>
      <c r="Q7" s="456" t="s">
        <v>12</v>
      </c>
      <c r="R7" s="56" t="s">
        <v>14</v>
      </c>
      <c r="S7" s="57"/>
      <c r="T7" s="460"/>
      <c r="U7" s="461"/>
      <c r="X7" s="58" t="s">
        <v>15</v>
      </c>
      <c r="Y7" s="59" t="s">
        <v>15</v>
      </c>
      <c r="Z7" s="59" t="s">
        <v>15</v>
      </c>
      <c r="AA7" s="60" t="s">
        <v>15</v>
      </c>
      <c r="AB7" s="60" t="s">
        <v>15</v>
      </c>
      <c r="AC7" s="59" t="s">
        <v>15</v>
      </c>
      <c r="AD7" s="59" t="s">
        <v>15</v>
      </c>
      <c r="AE7" s="60" t="s">
        <v>15</v>
      </c>
      <c r="AF7" s="60" t="s">
        <v>15</v>
      </c>
      <c r="AG7" s="59" t="s">
        <v>15</v>
      </c>
      <c r="AH7" s="59" t="s">
        <v>15</v>
      </c>
      <c r="AI7" s="60" t="s">
        <v>15</v>
      </c>
      <c r="AJ7" s="60" t="s">
        <v>15</v>
      </c>
      <c r="AK7" s="61" t="s">
        <v>15</v>
      </c>
      <c r="AL7" s="62"/>
      <c r="AM7" s="63" t="s">
        <v>15</v>
      </c>
      <c r="AN7" s="64" t="s">
        <v>15</v>
      </c>
      <c r="AO7" s="65" t="s">
        <v>15</v>
      </c>
      <c r="AP7" s="64" t="s">
        <v>15</v>
      </c>
      <c r="AQ7" s="65" t="s">
        <v>15</v>
      </c>
      <c r="AR7" s="64" t="s">
        <v>15</v>
      </c>
      <c r="AS7" s="66" t="s">
        <v>15</v>
      </c>
      <c r="AV7" s="58" t="s">
        <v>15</v>
      </c>
      <c r="AW7" s="59" t="s">
        <v>15</v>
      </c>
      <c r="AX7" s="59" t="s">
        <v>15</v>
      </c>
      <c r="AY7" s="60" t="s">
        <v>15</v>
      </c>
      <c r="AZ7" s="60" t="s">
        <v>15</v>
      </c>
      <c r="BA7" s="59" t="s">
        <v>15</v>
      </c>
      <c r="BB7" s="59" t="s">
        <v>15</v>
      </c>
      <c r="BC7" s="60" t="s">
        <v>15</v>
      </c>
      <c r="BD7" s="60" t="s">
        <v>15</v>
      </c>
      <c r="BE7" s="59" t="s">
        <v>15</v>
      </c>
      <c r="BF7" s="59" t="s">
        <v>15</v>
      </c>
      <c r="BG7" s="60" t="s">
        <v>15</v>
      </c>
      <c r="BH7" s="60" t="s">
        <v>15</v>
      </c>
      <c r="BI7" s="61" t="s">
        <v>15</v>
      </c>
      <c r="BJ7" s="62"/>
      <c r="BK7" s="63" t="s">
        <v>15</v>
      </c>
      <c r="BL7" s="64" t="s">
        <v>15</v>
      </c>
      <c r="BM7" s="65" t="s">
        <v>15</v>
      </c>
      <c r="BN7" s="64" t="s">
        <v>15</v>
      </c>
      <c r="BO7" s="65" t="s">
        <v>15</v>
      </c>
      <c r="BP7" s="64" t="s">
        <v>15</v>
      </c>
      <c r="BQ7" s="66" t="s">
        <v>15</v>
      </c>
      <c r="BS7" s="135" t="s">
        <v>57</v>
      </c>
      <c r="BT7" s="139"/>
      <c r="BV7" s="135" t="s">
        <v>59</v>
      </c>
      <c r="BW7" s="139"/>
      <c r="BY7" s="135" t="s">
        <v>60</v>
      </c>
      <c r="BZ7" s="139"/>
      <c r="CB7" s="135" t="s">
        <v>61</v>
      </c>
      <c r="CC7" s="139"/>
      <c r="CE7" s="135" t="s">
        <v>62</v>
      </c>
      <c r="CF7" s="139"/>
      <c r="CH7" s="135" t="s">
        <v>63</v>
      </c>
      <c r="CI7" s="139"/>
      <c r="CK7" s="135" t="s">
        <v>64</v>
      </c>
      <c r="CL7" s="139"/>
      <c r="CN7" s="135" t="s">
        <v>65</v>
      </c>
      <c r="CO7" s="139"/>
    </row>
    <row r="8" spans="1:93" ht="26.25" thickBot="1" x14ac:dyDescent="0.25">
      <c r="B8" s="453"/>
      <c r="C8" s="455"/>
      <c r="D8" s="455"/>
      <c r="E8" s="67" t="s">
        <v>16</v>
      </c>
      <c r="F8" s="67" t="s">
        <v>17</v>
      </c>
      <c r="G8" s="457"/>
      <c r="H8" s="457"/>
      <c r="I8" s="68" t="s">
        <v>18</v>
      </c>
      <c r="J8" s="68" t="s">
        <v>19</v>
      </c>
      <c r="K8" s="455"/>
      <c r="L8" s="455"/>
      <c r="M8" s="455"/>
      <c r="N8" s="67" t="s">
        <v>20</v>
      </c>
      <c r="O8" s="67" t="s">
        <v>21</v>
      </c>
      <c r="P8" s="457"/>
      <c r="Q8" s="457"/>
      <c r="R8" s="68" t="s">
        <v>18</v>
      </c>
      <c r="S8" s="68" t="s">
        <v>19</v>
      </c>
      <c r="T8" s="68" t="s">
        <v>11</v>
      </c>
      <c r="U8" s="69" t="s">
        <v>12</v>
      </c>
      <c r="X8" s="70">
        <v>5</v>
      </c>
      <c r="Y8" s="71">
        <v>6.3</v>
      </c>
      <c r="Z8" s="71">
        <v>8</v>
      </c>
      <c r="AA8" s="72">
        <v>9.3000000000000007</v>
      </c>
      <c r="AB8" s="73">
        <v>11</v>
      </c>
      <c r="AC8" s="71">
        <v>12.3</v>
      </c>
      <c r="AD8" s="71">
        <v>14</v>
      </c>
      <c r="AE8" s="73">
        <v>15.3</v>
      </c>
      <c r="AF8" s="73">
        <v>17</v>
      </c>
      <c r="AG8" s="71">
        <v>18.3</v>
      </c>
      <c r="AH8" s="71">
        <v>20</v>
      </c>
      <c r="AI8" s="73">
        <v>21.3</v>
      </c>
      <c r="AJ8" s="73">
        <v>23</v>
      </c>
      <c r="AK8" s="74">
        <v>2</v>
      </c>
      <c r="AL8" s="62"/>
      <c r="AM8" s="75">
        <v>8</v>
      </c>
      <c r="AN8" s="76">
        <v>11</v>
      </c>
      <c r="AO8" s="77">
        <v>14</v>
      </c>
      <c r="AP8" s="76">
        <v>17</v>
      </c>
      <c r="AQ8" s="77">
        <v>20</v>
      </c>
      <c r="AR8" s="76">
        <v>23</v>
      </c>
      <c r="AS8" s="78">
        <v>5</v>
      </c>
      <c r="AV8" s="70">
        <v>5</v>
      </c>
      <c r="AW8" s="71">
        <v>6.3</v>
      </c>
      <c r="AX8" s="71">
        <v>8</v>
      </c>
      <c r="AY8" s="72">
        <v>9.3000000000000007</v>
      </c>
      <c r="AZ8" s="73">
        <v>11</v>
      </c>
      <c r="BA8" s="71">
        <v>12.3</v>
      </c>
      <c r="BB8" s="71">
        <v>14</v>
      </c>
      <c r="BC8" s="73">
        <v>15.3</v>
      </c>
      <c r="BD8" s="73">
        <v>17</v>
      </c>
      <c r="BE8" s="71">
        <v>18.3</v>
      </c>
      <c r="BF8" s="71">
        <v>20</v>
      </c>
      <c r="BG8" s="73">
        <v>21.3</v>
      </c>
      <c r="BH8" s="73">
        <v>23</v>
      </c>
      <c r="BI8" s="74">
        <v>2</v>
      </c>
      <c r="BJ8" s="62"/>
      <c r="BK8" s="75">
        <v>8</v>
      </c>
      <c r="BL8" s="76">
        <v>11</v>
      </c>
      <c r="BM8" s="77">
        <v>14</v>
      </c>
      <c r="BN8" s="76">
        <v>17</v>
      </c>
      <c r="BO8" s="77">
        <v>20</v>
      </c>
      <c r="BP8" s="76">
        <v>23</v>
      </c>
      <c r="BQ8" s="78">
        <v>5</v>
      </c>
      <c r="BS8" s="16" t="s">
        <v>55</v>
      </c>
      <c r="BT8" s="230" t="s">
        <v>56</v>
      </c>
      <c r="BV8" s="16" t="s">
        <v>55</v>
      </c>
      <c r="BW8" s="230" t="s">
        <v>56</v>
      </c>
      <c r="BY8" s="16" t="s">
        <v>55</v>
      </c>
      <c r="BZ8" s="230" t="s">
        <v>56</v>
      </c>
      <c r="CB8" s="16" t="s">
        <v>55</v>
      </c>
      <c r="CC8" s="230" t="s">
        <v>56</v>
      </c>
      <c r="CE8" s="16" t="s">
        <v>55</v>
      </c>
      <c r="CF8" s="230" t="s">
        <v>56</v>
      </c>
      <c r="CH8" s="16" t="s">
        <v>55</v>
      </c>
      <c r="CI8" s="230" t="s">
        <v>56</v>
      </c>
      <c r="CK8" s="16" t="s">
        <v>55</v>
      </c>
      <c r="CL8" s="230" t="s">
        <v>56</v>
      </c>
      <c r="CN8" s="16" t="s">
        <v>55</v>
      </c>
      <c r="CO8" s="230" t="s">
        <v>56</v>
      </c>
    </row>
    <row r="9" spans="1:93" ht="24.95" customHeight="1" x14ac:dyDescent="0.2">
      <c r="B9" s="79">
        <v>4.46</v>
      </c>
      <c r="C9" s="392" t="s">
        <v>82</v>
      </c>
      <c r="D9" s="389" t="s">
        <v>177</v>
      </c>
      <c r="E9" s="443">
        <v>10.1</v>
      </c>
      <c r="F9" s="443" t="s">
        <v>23</v>
      </c>
      <c r="G9" s="80">
        <v>10</v>
      </c>
      <c r="H9" s="373">
        <f t="shared" ref="H9:H17" si="0">G9/(N(E9)+N(F9))</f>
        <v>0.99009900990099009</v>
      </c>
      <c r="I9" s="81" t="s">
        <v>180</v>
      </c>
      <c r="J9" s="82">
        <v>7</v>
      </c>
      <c r="K9" s="83">
        <v>5.26</v>
      </c>
      <c r="L9" s="392" t="s">
        <v>82</v>
      </c>
      <c r="M9" s="389" t="s">
        <v>184</v>
      </c>
      <c r="N9" s="443">
        <v>8.1</v>
      </c>
      <c r="O9" s="443" t="s">
        <v>23</v>
      </c>
      <c r="P9" s="82">
        <v>13</v>
      </c>
      <c r="Q9" s="373">
        <f t="shared" ref="Q9:Q17" si="1">P9/(N(N9)+N(O9))</f>
        <v>1.6049382716049383</v>
      </c>
      <c r="R9" s="81" t="s">
        <v>189</v>
      </c>
      <c r="S9" s="82">
        <v>13</v>
      </c>
      <c r="T9" s="84">
        <f t="shared" ref="T9:T19" si="2">G9+P9</f>
        <v>23</v>
      </c>
      <c r="U9" s="85">
        <f t="shared" ref="U9:U19" si="3">T9/(N(E9)+N(F9)+N(N9)+N(O9))</f>
        <v>1.2637362637362637</v>
      </c>
      <c r="X9" s="86">
        <f t="shared" ref="X9:AJ17" si="4">IF(N($B9)&gt;0,IF($B9&gt;=X$6,IF($B9&lt;=X$8,$G9,0),0),0)+IF(N($K9)&gt;0,IF($K9&gt;=X$6,IF($K9&lt;=X$8,$P9,0),0),0)</f>
        <v>10</v>
      </c>
      <c r="Y9" s="87">
        <f t="shared" si="4"/>
        <v>13</v>
      </c>
      <c r="Z9" s="87">
        <f t="shared" si="4"/>
        <v>0</v>
      </c>
      <c r="AA9" s="88">
        <f t="shared" si="4"/>
        <v>0</v>
      </c>
      <c r="AB9" s="88">
        <f t="shared" si="4"/>
        <v>0</v>
      </c>
      <c r="AC9" s="87">
        <f t="shared" si="4"/>
        <v>0</v>
      </c>
      <c r="AD9" s="87">
        <f t="shared" si="4"/>
        <v>0</v>
      </c>
      <c r="AE9" s="88">
        <f t="shared" si="4"/>
        <v>0</v>
      </c>
      <c r="AF9" s="88">
        <f t="shared" si="4"/>
        <v>0</v>
      </c>
      <c r="AG9" s="87">
        <f t="shared" si="4"/>
        <v>0</v>
      </c>
      <c r="AH9" s="87">
        <f t="shared" si="4"/>
        <v>0</v>
      </c>
      <c r="AI9" s="88">
        <f t="shared" si="4"/>
        <v>0</v>
      </c>
      <c r="AJ9" s="88">
        <f t="shared" si="4"/>
        <v>0</v>
      </c>
      <c r="AK9" s="89">
        <f t="shared" ref="AK9:AK18" si="5">IF(N($B9)&gt;0,IF($B9&gt;=AK$6,IF($B9&lt;=AK$1,$G9,0),0),0)+IF(N($K9)&gt;0,IF($K9&gt;=AK$6,IF($K9&lt;=AK$1,$P9,0),0),0)</f>
        <v>0</v>
      </c>
      <c r="AM9" s="90">
        <f t="shared" ref="AM9:AM18" si="6">Y9+Z9</f>
        <v>13</v>
      </c>
      <c r="AN9" s="91">
        <f t="shared" ref="AN9:AN18" si="7">AA9+AB9</f>
        <v>0</v>
      </c>
      <c r="AO9" s="92">
        <f t="shared" ref="AO9:AO18" si="8">AC9+AD9</f>
        <v>0</v>
      </c>
      <c r="AP9" s="91">
        <f t="shared" ref="AP9:AP18" si="9">AE9+AF9</f>
        <v>0</v>
      </c>
      <c r="AQ9" s="92">
        <f t="shared" ref="AQ9:AQ18" si="10">AG9+AH9</f>
        <v>0</v>
      </c>
      <c r="AR9" s="91">
        <f t="shared" ref="AR9:AR18" si="11">AI9+AJ9</f>
        <v>0</v>
      </c>
      <c r="AS9" s="93">
        <f t="shared" ref="AS9:AS18" si="12">AK9+X9</f>
        <v>10</v>
      </c>
      <c r="AV9" s="86">
        <f t="shared" ref="AV9:BH17" si="13">IF(N($B9)&gt;0,IF($B9&gt;=AV$6,IF($B9&lt;=AV$8,N($E9)+N($F9),0),0),0)+IF(N($K9)&gt;0,IF($K9&gt;=AV$6,IF($K9&lt;=AV$8,N($N9)+N($O9),0),0),0)</f>
        <v>10.1</v>
      </c>
      <c r="AW9" s="87">
        <f t="shared" si="13"/>
        <v>8.1</v>
      </c>
      <c r="AX9" s="87">
        <f t="shared" si="13"/>
        <v>0</v>
      </c>
      <c r="AY9" s="88">
        <f t="shared" si="13"/>
        <v>0</v>
      </c>
      <c r="AZ9" s="88">
        <f t="shared" si="13"/>
        <v>0</v>
      </c>
      <c r="BA9" s="87">
        <f t="shared" si="13"/>
        <v>0</v>
      </c>
      <c r="BB9" s="87">
        <f t="shared" si="13"/>
        <v>0</v>
      </c>
      <c r="BC9" s="88">
        <f t="shared" si="13"/>
        <v>0</v>
      </c>
      <c r="BD9" s="88">
        <f t="shared" si="13"/>
        <v>0</v>
      </c>
      <c r="BE9" s="87">
        <f t="shared" si="13"/>
        <v>0</v>
      </c>
      <c r="BF9" s="87">
        <f t="shared" si="13"/>
        <v>0</v>
      </c>
      <c r="BG9" s="88">
        <f t="shared" si="13"/>
        <v>0</v>
      </c>
      <c r="BH9" s="88">
        <f t="shared" si="13"/>
        <v>0</v>
      </c>
      <c r="BI9" s="89">
        <f t="shared" ref="BI9:BI18" si="14">IF(N($B9)&gt;0,IF($B9&gt;=BI$6,IF($B9&lt;=BI$8+24,N($E9)+N($F9),0),0),0)+IF(N($K9)&gt;0,IF($K9&gt;=BI$6,IF($K9&lt;=BI$8+24,N($N9)+N($O9),0),0),0)+IF(N($B9)&gt;0,IF($B9&lt;=BI$8,N($E9)+N($F9),0),0)+IF(N($K9)&gt;0,IF($K9&lt;=BI$8,N($N9)+N($O9),0),0)</f>
        <v>0</v>
      </c>
      <c r="BK9" s="161">
        <f t="shared" ref="BK9:BK18" si="15">AW9+AX9</f>
        <v>8.1</v>
      </c>
      <c r="BL9" s="162">
        <f t="shared" ref="BL9:BL18" si="16">AY9+AZ9</f>
        <v>0</v>
      </c>
      <c r="BM9" s="163">
        <f t="shared" ref="BM9:BM18" si="17">BA9+BB9</f>
        <v>0</v>
      </c>
      <c r="BN9" s="162">
        <f t="shared" ref="BN9:BN18" si="18">BC9+BD9</f>
        <v>0</v>
      </c>
      <c r="BO9" s="163">
        <f t="shared" ref="BO9:BO18" si="19">BE9+BF9</f>
        <v>0</v>
      </c>
      <c r="BP9" s="162">
        <f t="shared" ref="BP9:BP18" si="20">BG9+BH9</f>
        <v>0</v>
      </c>
      <c r="BQ9" s="164">
        <f t="shared" ref="BQ9:BQ18" si="21">BI9+AV9</f>
        <v>10.1</v>
      </c>
      <c r="BS9" s="86">
        <f>IF(T($C9)=T('Typy taboru'!$C$8),IF($J9&gt;0,IF($J9&gt;='Typy taboru'!$F$8,IF($J9&gt;'Typy taboru'!$G$8,IF($J9&gt;'Typy taboru'!$I$8,3,2),1),0)),0)</f>
        <v>0</v>
      </c>
      <c r="BT9" s="231">
        <f>IF(T($L9)=T('Typy taboru'!$C$8),IF($S9&gt;0,IF($S9&gt;='Typy taboru'!$F$8,IF($S9&gt;'Typy taboru'!$G$8,IF($S9&gt;'Typy taboru'!$I$8,3,2),1),0)),0)</f>
        <v>0</v>
      </c>
      <c r="BV9" s="237">
        <f>IF(T($C9)=T('Typy taboru'!$C$9),IF($J9&gt;0,IF($J9&gt;='Typy taboru'!$F$9,IF($J9&gt;'Typy taboru'!$G$9,IF($J9&gt;'Typy taboru'!$I$9,3,2),1),0)),0)</f>
        <v>0</v>
      </c>
      <c r="BW9" s="238">
        <f>IF(T($L9)=T('Typy taboru'!$C$9),IF($S9&gt;0,IF($S9&gt;='Typy taboru'!$F$9,IF($S9&gt;'Typy taboru'!$G$9,IF($S9&gt;'Typy taboru'!$I$9,3,2),1),0)),0)</f>
        <v>0</v>
      </c>
      <c r="BX9" s="216"/>
      <c r="BY9" s="237">
        <f>IF(T($C9)=T('Typy taboru'!$C$10),IF($J9&gt;0,IF($J9&gt;='Typy taboru'!$F$10,IF($J9&gt;'Typy taboru'!$G$10,IF($J9&gt;'Typy taboru'!$I$10,3,2),1),0)),0)</f>
        <v>0</v>
      </c>
      <c r="BZ9" s="238">
        <f>IF(T($L9)=T('Typy taboru'!$C$10),IF($S9&gt;0,IF($S9&gt;='Typy taboru'!$F$10,IF($S9&gt;'Typy taboru'!$G$10,IF($S9&gt;'Typy taboru'!$I$10,3,2),1),0)),0)</f>
        <v>0</v>
      </c>
      <c r="CB9" s="86">
        <f>IF(T($C9)=T('Typy taboru'!$C$11),IF($J9&gt;0,IF($J9&gt;='Typy taboru'!$F$11,IF($J9&gt;'Typy taboru'!$G$11,IF($J9&gt;'Typy taboru'!$I$11,3,2),1),0)),0)</f>
        <v>0</v>
      </c>
      <c r="CC9" s="231">
        <f>IF(T($L9)=T('Typy taboru'!$C$11),IF($S9&gt;0,IF($S9&gt;='Typy taboru'!$F$11,IF($S9&gt;'Typy taboru'!$G$11,IF($S9&gt;'Typy taboru'!$I$11,3,2),1),0)),0)</f>
        <v>0</v>
      </c>
      <c r="CE9" s="86">
        <f>IF(T($C9)=T('Typy taboru'!$C$12),IF($J9&gt;0,IF($J9&gt;='Typy taboru'!$F$12,IF($J9&gt;'Typy taboru'!$G$12,IF($J9&gt;'Typy taboru'!$I$12,3,2),1),0)),0)</f>
        <v>0</v>
      </c>
      <c r="CF9" s="231">
        <f>IF(T($L9)=T('Typy taboru'!$C$12),IF($S9&gt;0,IF($S9&gt;='Typy taboru'!$F$12,IF($S9&gt;'Typy taboru'!$G$12,IF($S9&gt;'Typy taboru'!$I$12,3,2),1),0)),0)</f>
        <v>0</v>
      </c>
      <c r="CH9" s="86">
        <f>IF(T($C9)=T('Typy taboru'!$C$13),IF($J9&gt;0,IF($J9&gt;='Typy taboru'!$F$13,IF($J9&gt;'Typy taboru'!$G$13,IF($J9&gt;'Typy taboru'!$I$13,3,2),1),0)),0)</f>
        <v>0</v>
      </c>
      <c r="CI9" s="231">
        <f>IF(T($L9)=T('Typy taboru'!$C$13),IF($S9&gt;0,IF($S9&gt;='Typy taboru'!$F$13,IF($S9&gt;'Typy taboru'!$G$13,IF($S9&gt;'Typy taboru'!$I$13,3,2),1),0)),0)</f>
        <v>0</v>
      </c>
      <c r="CK9" s="86">
        <f>IF(T($C9)=T('Typy taboru'!$C$14),IF($J9&gt;0,IF($J9&gt;='Typy taboru'!$F$14,IF($J9&gt;'Typy taboru'!$G$14,IF($J9&gt;'Typy taboru'!$I$14,3,2),1),0)),0)</f>
        <v>0</v>
      </c>
      <c r="CL9" s="231">
        <f>IF(T($L9)=T('Typy taboru'!$C$14),IF($S9&gt;0,IF($S9&gt;='Typy taboru'!$F$14,IF($S9&gt;'Typy taboru'!$G$14,IF($S9&gt;'Typy taboru'!$I$14,3,2),1),0)),0)</f>
        <v>0</v>
      </c>
      <c r="CN9" s="86">
        <f>IF(T($C9)=T('Typy taboru'!$C$15),IF($J9&gt;0,IF($J9&gt;='Typy taboru'!$F$15,IF($J9&gt;'Typy taboru'!$G$15,IF($J9&gt;'Typy taboru'!$I$15,3,2),1),0)),0)</f>
        <v>0</v>
      </c>
      <c r="CO9" s="231">
        <f>IF(T($L9)=T('Typy taboru'!$C$15),IF($S9&gt;0,IF($S9&gt;='Typy taboru'!$F$15,IF($S9&gt;'Typy taboru'!$G$15,IF($S9&gt;'Typy taboru'!$I$15,3,2),1),0)),0)</f>
        <v>0</v>
      </c>
    </row>
    <row r="10" spans="1:93" ht="24.95" customHeight="1" x14ac:dyDescent="0.2">
      <c r="B10" s="94">
        <v>5.56</v>
      </c>
      <c r="C10" s="393" t="s">
        <v>82</v>
      </c>
      <c r="D10" s="390" t="s">
        <v>174</v>
      </c>
      <c r="E10" s="439">
        <v>7.8</v>
      </c>
      <c r="F10" s="439" t="s">
        <v>23</v>
      </c>
      <c r="G10" s="95">
        <v>4</v>
      </c>
      <c r="H10" s="373">
        <f t="shared" si="0"/>
        <v>0.51282051282051289</v>
      </c>
      <c r="I10" s="96" t="s">
        <v>180</v>
      </c>
      <c r="J10" s="95">
        <v>3</v>
      </c>
      <c r="K10" s="97">
        <v>6.29</v>
      </c>
      <c r="L10" s="393" t="s">
        <v>82</v>
      </c>
      <c r="M10" s="390" t="s">
        <v>184</v>
      </c>
      <c r="N10" s="439">
        <v>8.1</v>
      </c>
      <c r="O10" s="439" t="s">
        <v>23</v>
      </c>
      <c r="P10" s="95">
        <v>13</v>
      </c>
      <c r="Q10" s="373">
        <f t="shared" si="1"/>
        <v>1.6049382716049383</v>
      </c>
      <c r="R10" s="96" t="s">
        <v>190</v>
      </c>
      <c r="S10" s="95">
        <v>13</v>
      </c>
      <c r="T10" s="98">
        <f t="shared" si="2"/>
        <v>17</v>
      </c>
      <c r="U10" s="99">
        <f t="shared" si="3"/>
        <v>1.0691823899371069</v>
      </c>
      <c r="X10" s="100">
        <f t="shared" si="4"/>
        <v>0</v>
      </c>
      <c r="Y10" s="101">
        <f t="shared" si="4"/>
        <v>17</v>
      </c>
      <c r="Z10" s="101">
        <f t="shared" si="4"/>
        <v>0</v>
      </c>
      <c r="AA10" s="102">
        <f t="shared" si="4"/>
        <v>0</v>
      </c>
      <c r="AB10" s="102">
        <f t="shared" si="4"/>
        <v>0</v>
      </c>
      <c r="AC10" s="101">
        <f t="shared" si="4"/>
        <v>0</v>
      </c>
      <c r="AD10" s="101">
        <f t="shared" si="4"/>
        <v>0</v>
      </c>
      <c r="AE10" s="102">
        <f t="shared" si="4"/>
        <v>0</v>
      </c>
      <c r="AF10" s="102">
        <f t="shared" si="4"/>
        <v>0</v>
      </c>
      <c r="AG10" s="101">
        <f t="shared" si="4"/>
        <v>0</v>
      </c>
      <c r="AH10" s="101">
        <f t="shared" si="4"/>
        <v>0</v>
      </c>
      <c r="AI10" s="102">
        <f t="shared" si="4"/>
        <v>0</v>
      </c>
      <c r="AJ10" s="102">
        <f t="shared" si="4"/>
        <v>0</v>
      </c>
      <c r="AK10" s="103">
        <f t="shared" si="5"/>
        <v>0</v>
      </c>
      <c r="AM10" s="104">
        <f t="shared" si="6"/>
        <v>17</v>
      </c>
      <c r="AN10" s="105">
        <f t="shared" si="7"/>
        <v>0</v>
      </c>
      <c r="AO10" s="106">
        <f t="shared" si="8"/>
        <v>0</v>
      </c>
      <c r="AP10" s="105">
        <f t="shared" si="9"/>
        <v>0</v>
      </c>
      <c r="AQ10" s="106">
        <f t="shared" si="10"/>
        <v>0</v>
      </c>
      <c r="AR10" s="105">
        <f t="shared" si="11"/>
        <v>0</v>
      </c>
      <c r="AS10" s="107">
        <f t="shared" si="12"/>
        <v>0</v>
      </c>
      <c r="AV10" s="100">
        <f t="shared" si="13"/>
        <v>0</v>
      </c>
      <c r="AW10" s="101">
        <f t="shared" si="13"/>
        <v>15.899999999999999</v>
      </c>
      <c r="AX10" s="101">
        <f t="shared" si="13"/>
        <v>0</v>
      </c>
      <c r="AY10" s="102">
        <f t="shared" si="13"/>
        <v>0</v>
      </c>
      <c r="AZ10" s="102">
        <f t="shared" si="13"/>
        <v>0</v>
      </c>
      <c r="BA10" s="101">
        <f t="shared" si="13"/>
        <v>0</v>
      </c>
      <c r="BB10" s="101">
        <f t="shared" si="13"/>
        <v>0</v>
      </c>
      <c r="BC10" s="102">
        <f t="shared" si="13"/>
        <v>0</v>
      </c>
      <c r="BD10" s="102">
        <f t="shared" si="13"/>
        <v>0</v>
      </c>
      <c r="BE10" s="101">
        <f t="shared" si="13"/>
        <v>0</v>
      </c>
      <c r="BF10" s="101">
        <f t="shared" si="13"/>
        <v>0</v>
      </c>
      <c r="BG10" s="102">
        <f t="shared" si="13"/>
        <v>0</v>
      </c>
      <c r="BH10" s="102">
        <f t="shared" si="13"/>
        <v>0</v>
      </c>
      <c r="BI10" s="103">
        <f t="shared" si="14"/>
        <v>0</v>
      </c>
      <c r="BK10" s="104">
        <f t="shared" si="15"/>
        <v>15.899999999999999</v>
      </c>
      <c r="BL10" s="105">
        <f t="shared" si="16"/>
        <v>0</v>
      </c>
      <c r="BM10" s="106">
        <f t="shared" si="17"/>
        <v>0</v>
      </c>
      <c r="BN10" s="105">
        <f t="shared" si="18"/>
        <v>0</v>
      </c>
      <c r="BO10" s="106">
        <f t="shared" si="19"/>
        <v>0</v>
      </c>
      <c r="BP10" s="105">
        <f t="shared" si="20"/>
        <v>0</v>
      </c>
      <c r="BQ10" s="107">
        <f t="shared" si="21"/>
        <v>0</v>
      </c>
      <c r="BS10" s="100">
        <f>IF(T($C10)=T('Typy taboru'!$C$8),IF($J10&gt;0,IF($J10&gt;='Typy taboru'!$F$8,IF($J10&gt;'Typy taboru'!$G$8,IF($J10&gt;'Typy taboru'!$I$8,3,2),1),0)),0)</f>
        <v>0</v>
      </c>
      <c r="BT10" s="232">
        <f>IF(T($L10)=T('Typy taboru'!$C$8),IF($S10&gt;0,IF($S10&gt;='Typy taboru'!$F$8,IF($S10&gt;'Typy taboru'!$G$8,IF($S10&gt;'Typy taboru'!$I$8,3,2),1),0)),0)</f>
        <v>0</v>
      </c>
      <c r="BV10" s="100">
        <f>IF(T($C10)=T('Typy taboru'!$C$9),IF($J10&gt;0,IF($J10&gt;='Typy taboru'!$F$9,IF($J10&gt;'Typy taboru'!$G$9,IF($J10&gt;'Typy taboru'!$I$9,3,2),1),0)),0)</f>
        <v>0</v>
      </c>
      <c r="BW10" s="232">
        <f>IF(T($L10)=T('Typy taboru'!$C$9),IF($S10&gt;0,IF($S10&gt;='Typy taboru'!$F$9,IF($S10&gt;'Typy taboru'!$G$9,IF($S10&gt;'Typy taboru'!$I$9,3,2),1),0)),0)</f>
        <v>0</v>
      </c>
      <c r="BY10" s="100">
        <f>IF(T($C10)=T('Typy taboru'!$C$10),IF($J10&gt;0,IF($J10&gt;='Typy taboru'!$F$10,IF($J10&gt;'Typy taboru'!$G$10,IF($J10&gt;'Typy taboru'!$I$10,3,2),1),0)),0)</f>
        <v>0</v>
      </c>
      <c r="BZ10" s="232">
        <f>IF(T($L10)=T('Typy taboru'!$C$10),IF($S10&gt;0,IF($S10&gt;='Typy taboru'!$F$10,IF($S10&gt;'Typy taboru'!$G$10,IF($S10&gt;'Typy taboru'!$I$10,3,2),1),0)),0)</f>
        <v>0</v>
      </c>
      <c r="CB10" s="100">
        <f>IF(T($C10)=T('Typy taboru'!$C$11),IF($J10&gt;0,IF($J10&gt;='Typy taboru'!$F$11,IF($J10&gt;'Typy taboru'!$G$11,IF($J10&gt;'Typy taboru'!$I$11,3,2),1),0)),0)</f>
        <v>0</v>
      </c>
      <c r="CC10" s="232">
        <f>IF(T($L10)=T('Typy taboru'!$C$11),IF($S10&gt;0,IF($S10&gt;='Typy taboru'!$F$11,IF($S10&gt;'Typy taboru'!$G$11,IF($S10&gt;'Typy taboru'!$I$11,3,2),1),0)),0)</f>
        <v>0</v>
      </c>
      <c r="CE10" s="100">
        <f>IF(T($C10)=T('Typy taboru'!$C$12),IF($J10&gt;0,IF($J10&gt;='Typy taboru'!$F$12,IF($J10&gt;'Typy taboru'!$G$12,IF($J10&gt;'Typy taboru'!$I$12,3,2),1),0)),0)</f>
        <v>0</v>
      </c>
      <c r="CF10" s="232">
        <f>IF(T($L10)=T('Typy taboru'!$C$12),IF($S10&gt;0,IF($S10&gt;='Typy taboru'!$F$12,IF($S10&gt;'Typy taboru'!$G$12,IF($S10&gt;'Typy taboru'!$I$12,3,2),1),0)),0)</f>
        <v>0</v>
      </c>
      <c r="CH10" s="100">
        <f>IF(T($C10)=T('Typy taboru'!$C$13),IF($J10&gt;0,IF($J10&gt;='Typy taboru'!$F$13,IF($J10&gt;'Typy taboru'!$G$13,IF($J10&gt;'Typy taboru'!$I$13,3,2),1),0)),0)</f>
        <v>0</v>
      </c>
      <c r="CI10" s="232">
        <f>IF(T($L10)=T('Typy taboru'!$C$13),IF($S10&gt;0,IF($S10&gt;='Typy taboru'!$F$13,IF($S10&gt;'Typy taboru'!$G$13,IF($S10&gt;'Typy taboru'!$I$13,3,2),1),0)),0)</f>
        <v>0</v>
      </c>
      <c r="CK10" s="100">
        <f>IF(T($C10)=T('Typy taboru'!$C$14),IF($J10&gt;0,IF($J10&gt;='Typy taboru'!$F$14,IF($J10&gt;'Typy taboru'!$G$14,IF($J10&gt;'Typy taboru'!$I$14,3,2),1),0)),0)</f>
        <v>0</v>
      </c>
      <c r="CL10" s="232">
        <f>IF(T($L10)=T('Typy taboru'!$C$14),IF($S10&gt;0,IF($S10&gt;='Typy taboru'!$F$14,IF($S10&gt;'Typy taboru'!$G$14,IF($S10&gt;'Typy taboru'!$I$14,3,2),1),0)),0)</f>
        <v>0</v>
      </c>
      <c r="CN10" s="100">
        <f>IF(T($C10)=T('Typy taboru'!$C$15),IF($J10&gt;0,IF($J10&gt;='Typy taboru'!$F$15,IF($J10&gt;'Typy taboru'!$G$15,IF($J10&gt;'Typy taboru'!$I$15,3,2),1),0)),0)</f>
        <v>0</v>
      </c>
      <c r="CO10" s="232">
        <f>IF(T($L10)=T('Typy taboru'!$C$15),IF($S10&gt;0,IF($S10&gt;='Typy taboru'!$F$15,IF($S10&gt;'Typy taboru'!$G$15,IF($S10&gt;'Typy taboru'!$I$15,3,2),1),0)),0)</f>
        <v>0</v>
      </c>
    </row>
    <row r="11" spans="1:93" ht="24.95" customHeight="1" x14ac:dyDescent="0.2">
      <c r="B11" s="94">
        <v>6.59</v>
      </c>
      <c r="C11" s="393" t="s">
        <v>82</v>
      </c>
      <c r="D11" s="390" t="s">
        <v>174</v>
      </c>
      <c r="E11" s="439">
        <v>7.8</v>
      </c>
      <c r="F11" s="439" t="s">
        <v>23</v>
      </c>
      <c r="G11" s="95">
        <v>8</v>
      </c>
      <c r="H11" s="373">
        <f t="shared" si="0"/>
        <v>1.0256410256410258</v>
      </c>
      <c r="I11" s="96" t="s">
        <v>181</v>
      </c>
      <c r="J11" s="95">
        <v>8</v>
      </c>
      <c r="K11" s="97">
        <v>7.32</v>
      </c>
      <c r="L11" s="393" t="s">
        <v>82</v>
      </c>
      <c r="M11" s="390" t="s">
        <v>184</v>
      </c>
      <c r="N11" s="439">
        <v>8.1</v>
      </c>
      <c r="O11" s="439" t="s">
        <v>23</v>
      </c>
      <c r="P11" s="95">
        <v>44</v>
      </c>
      <c r="Q11" s="373">
        <f t="shared" si="1"/>
        <v>5.4320987654320989</v>
      </c>
      <c r="R11" s="96" t="s">
        <v>190</v>
      </c>
      <c r="S11" s="95">
        <v>42</v>
      </c>
      <c r="T11" s="98">
        <f t="shared" ref="T11" si="22">G11+P11</f>
        <v>52</v>
      </c>
      <c r="U11" s="99">
        <f t="shared" ref="U11" si="23">T11/(N(E11)+N(F11)+N(N11)+N(O11))</f>
        <v>3.2704402515723272</v>
      </c>
      <c r="X11" s="100">
        <f t="shared" ref="X11:AJ12" si="24">IF(N($B11)&gt;0,IF($B11&gt;=X$6,IF($B11&lt;=X$8,$G11,0),0),0)+IF(N($K11)&gt;0,IF($K11&gt;=X$6,IF($K11&lt;=X$8,$P11,0),0),0)</f>
        <v>0</v>
      </c>
      <c r="Y11" s="101">
        <f t="shared" si="24"/>
        <v>0</v>
      </c>
      <c r="Z11" s="101">
        <f t="shared" si="24"/>
        <v>52</v>
      </c>
      <c r="AA11" s="102">
        <f t="shared" si="24"/>
        <v>0</v>
      </c>
      <c r="AB11" s="102">
        <f t="shared" si="24"/>
        <v>0</v>
      </c>
      <c r="AC11" s="101">
        <f t="shared" si="24"/>
        <v>0</v>
      </c>
      <c r="AD11" s="101">
        <f t="shared" si="24"/>
        <v>0</v>
      </c>
      <c r="AE11" s="102">
        <f t="shared" si="24"/>
        <v>0</v>
      </c>
      <c r="AF11" s="102">
        <f t="shared" si="24"/>
        <v>0</v>
      </c>
      <c r="AG11" s="101">
        <f t="shared" si="24"/>
        <v>0</v>
      </c>
      <c r="AH11" s="101">
        <f t="shared" si="24"/>
        <v>0</v>
      </c>
      <c r="AI11" s="102">
        <f t="shared" si="24"/>
        <v>0</v>
      </c>
      <c r="AJ11" s="102">
        <f t="shared" si="24"/>
        <v>0</v>
      </c>
      <c r="AK11" s="103">
        <f t="shared" si="5"/>
        <v>0</v>
      </c>
      <c r="AM11" s="104">
        <f t="shared" ref="AM11" si="25">Y11+Z11</f>
        <v>52</v>
      </c>
      <c r="AN11" s="105">
        <f t="shared" ref="AN11" si="26">AA11+AB11</f>
        <v>0</v>
      </c>
      <c r="AO11" s="106">
        <f t="shared" ref="AO11" si="27">AC11+AD11</f>
        <v>0</v>
      </c>
      <c r="AP11" s="105">
        <f t="shared" ref="AP11" si="28">AE11+AF11</f>
        <v>0</v>
      </c>
      <c r="AQ11" s="106">
        <f t="shared" ref="AQ11" si="29">AG11+AH11</f>
        <v>0</v>
      </c>
      <c r="AR11" s="105">
        <f t="shared" ref="AR11" si="30">AI11+AJ11</f>
        <v>0</v>
      </c>
      <c r="AS11" s="107">
        <f t="shared" ref="AS11" si="31">AK11+X11</f>
        <v>0</v>
      </c>
      <c r="AV11" s="100">
        <f t="shared" ref="AV11:BH12" si="32">IF(N($B11)&gt;0,IF($B11&gt;=AV$6,IF($B11&lt;=AV$8,N($E11)+N($F11),0),0),0)+IF(N($K11)&gt;0,IF($K11&gt;=AV$6,IF($K11&lt;=AV$8,N($N11)+N($O11),0),0),0)</f>
        <v>0</v>
      </c>
      <c r="AW11" s="101">
        <f t="shared" si="32"/>
        <v>0</v>
      </c>
      <c r="AX11" s="101">
        <f t="shared" si="32"/>
        <v>15.899999999999999</v>
      </c>
      <c r="AY11" s="102">
        <f t="shared" si="32"/>
        <v>0</v>
      </c>
      <c r="AZ11" s="102">
        <f t="shared" si="32"/>
        <v>0</v>
      </c>
      <c r="BA11" s="101">
        <f t="shared" si="32"/>
        <v>0</v>
      </c>
      <c r="BB11" s="101">
        <f t="shared" si="32"/>
        <v>0</v>
      </c>
      <c r="BC11" s="102">
        <f t="shared" si="32"/>
        <v>0</v>
      </c>
      <c r="BD11" s="102">
        <f t="shared" si="32"/>
        <v>0</v>
      </c>
      <c r="BE11" s="101">
        <f t="shared" si="32"/>
        <v>0</v>
      </c>
      <c r="BF11" s="101">
        <f t="shared" si="32"/>
        <v>0</v>
      </c>
      <c r="BG11" s="102">
        <f t="shared" si="32"/>
        <v>0</v>
      </c>
      <c r="BH11" s="102">
        <f t="shared" si="32"/>
        <v>0</v>
      </c>
      <c r="BI11" s="103">
        <f t="shared" si="14"/>
        <v>0</v>
      </c>
      <c r="BK11" s="104">
        <f t="shared" ref="BK11" si="33">AW11+AX11</f>
        <v>15.899999999999999</v>
      </c>
      <c r="BL11" s="105">
        <f t="shared" ref="BL11" si="34">AY11+AZ11</f>
        <v>0</v>
      </c>
      <c r="BM11" s="106">
        <f t="shared" ref="BM11" si="35">BA11+BB11</f>
        <v>0</v>
      </c>
      <c r="BN11" s="105">
        <f t="shared" ref="BN11" si="36">BC11+BD11</f>
        <v>0</v>
      </c>
      <c r="BO11" s="106">
        <f t="shared" ref="BO11" si="37">BE11+BF11</f>
        <v>0</v>
      </c>
      <c r="BP11" s="105">
        <f t="shared" ref="BP11" si="38">BG11+BH11</f>
        <v>0</v>
      </c>
      <c r="BQ11" s="107">
        <f t="shared" ref="BQ11" si="39">BI11+AV11</f>
        <v>0</v>
      </c>
      <c r="BS11" s="100">
        <f>IF(T($C11)=T('Typy taboru'!$C$8),IF($J11&gt;0,IF($J11&gt;='Typy taboru'!$F$8,IF($J11&gt;'Typy taboru'!$G$8,IF($J11&gt;'Typy taboru'!$I$8,3,2),1),0)),0)</f>
        <v>0</v>
      </c>
      <c r="BT11" s="232">
        <f>IF(T($L11)=T('Typy taboru'!$C$8),IF($S11&gt;0,IF($S11&gt;='Typy taboru'!$F$8,IF($S11&gt;'Typy taboru'!$G$8,IF($S11&gt;'Typy taboru'!$I$8,3,2),1),0)),0)</f>
        <v>0</v>
      </c>
      <c r="BV11" s="100">
        <f>IF(T($C11)=T('Typy taboru'!$C$9),IF($J11&gt;0,IF($J11&gt;='Typy taboru'!$F$9,IF($J11&gt;'Typy taboru'!$G$9,IF($J11&gt;'Typy taboru'!$I$9,3,2),1),0)),0)</f>
        <v>0</v>
      </c>
      <c r="BW11" s="232">
        <f>IF(T($L11)=T('Typy taboru'!$C$9),IF($S11&gt;0,IF($S11&gt;='Typy taboru'!$F$9,IF($S11&gt;'Typy taboru'!$G$9,IF($S11&gt;'Typy taboru'!$I$9,3,2),1),0)),0)</f>
        <v>0</v>
      </c>
      <c r="BY11" s="100">
        <f>IF(T($C11)=T('Typy taboru'!$C$10),IF($J11&gt;0,IF($J11&gt;='Typy taboru'!$F$10,IF($J11&gt;'Typy taboru'!$G$10,IF($J11&gt;'Typy taboru'!$I$10,3,2),1),0)),0)</f>
        <v>0</v>
      </c>
      <c r="BZ11" s="232">
        <f>IF(T($L11)=T('Typy taboru'!$C$10),IF($S11&gt;0,IF($S11&gt;='Typy taboru'!$F$10,IF($S11&gt;'Typy taboru'!$G$10,IF($S11&gt;'Typy taboru'!$I$10,3,2),1),0)),0)</f>
        <v>0</v>
      </c>
      <c r="CB11" s="100">
        <f>IF(T($C11)=T('Typy taboru'!$C$11),IF($J11&gt;0,IF($J11&gt;='Typy taboru'!$F$11,IF($J11&gt;'Typy taboru'!$G$11,IF($J11&gt;'Typy taboru'!$I$11,3,2),1),0)),0)</f>
        <v>0</v>
      </c>
      <c r="CC11" s="232">
        <f>IF(T($L11)=T('Typy taboru'!$C$11),IF($S11&gt;0,IF($S11&gt;='Typy taboru'!$F$11,IF($S11&gt;'Typy taboru'!$G$11,IF($S11&gt;'Typy taboru'!$I$11,3,2),1),0)),0)</f>
        <v>0</v>
      </c>
      <c r="CE11" s="100">
        <f>IF(T($C11)=T('Typy taboru'!$C$12),IF($J11&gt;0,IF($J11&gt;='Typy taboru'!$F$12,IF($J11&gt;'Typy taboru'!$G$12,IF($J11&gt;'Typy taboru'!$I$12,3,2),1),0)),0)</f>
        <v>0</v>
      </c>
      <c r="CF11" s="232">
        <f>IF(T($L11)=T('Typy taboru'!$C$12),IF($S11&gt;0,IF($S11&gt;='Typy taboru'!$F$12,IF($S11&gt;'Typy taboru'!$G$12,IF($S11&gt;'Typy taboru'!$I$12,3,2),1),0)),0)</f>
        <v>0</v>
      </c>
      <c r="CH11" s="100">
        <f>IF(T($C11)=T('Typy taboru'!$C$13),IF($J11&gt;0,IF($J11&gt;='Typy taboru'!$F$13,IF($J11&gt;'Typy taboru'!$G$13,IF($J11&gt;'Typy taboru'!$I$13,3,2),1),0)),0)</f>
        <v>0</v>
      </c>
      <c r="CI11" s="232">
        <f>IF(T($L11)=T('Typy taboru'!$C$13),IF($S11&gt;0,IF($S11&gt;='Typy taboru'!$F$13,IF($S11&gt;'Typy taboru'!$G$13,IF($S11&gt;'Typy taboru'!$I$13,3,2),1),0)),0)</f>
        <v>0</v>
      </c>
      <c r="CK11" s="100">
        <f>IF(T($C11)=T('Typy taboru'!$C$14),IF($J11&gt;0,IF($J11&gt;='Typy taboru'!$F$14,IF($J11&gt;'Typy taboru'!$G$14,IF($J11&gt;'Typy taboru'!$I$14,3,2),1),0)),0)</f>
        <v>0</v>
      </c>
      <c r="CL11" s="232">
        <f>IF(T($L11)=T('Typy taboru'!$C$14),IF($S11&gt;0,IF($S11&gt;='Typy taboru'!$F$14,IF($S11&gt;'Typy taboru'!$G$14,IF($S11&gt;'Typy taboru'!$I$14,3,2),1),0)),0)</f>
        <v>0</v>
      </c>
      <c r="CN11" s="100">
        <f>IF(T($C11)=T('Typy taboru'!$C$15),IF($J11&gt;0,IF($J11&gt;='Typy taboru'!$F$15,IF($J11&gt;'Typy taboru'!$G$15,IF($J11&gt;'Typy taboru'!$I$15,3,2),1),0)),0)</f>
        <v>0</v>
      </c>
      <c r="CO11" s="232">
        <f>IF(T($L11)=T('Typy taboru'!$C$15),IF($S11&gt;0,IF($S11&gt;='Typy taboru'!$F$15,IF($S11&gt;'Typy taboru'!$G$15,IF($S11&gt;'Typy taboru'!$I$15,3,2),1),0)),0)</f>
        <v>0</v>
      </c>
    </row>
    <row r="12" spans="1:93" ht="24.95" customHeight="1" x14ac:dyDescent="0.2">
      <c r="B12" s="94">
        <v>8.02</v>
      </c>
      <c r="C12" s="393" t="s">
        <v>82</v>
      </c>
      <c r="D12" s="390" t="s">
        <v>174</v>
      </c>
      <c r="E12" s="439">
        <v>7.8</v>
      </c>
      <c r="F12" s="439" t="s">
        <v>23</v>
      </c>
      <c r="G12" s="95">
        <v>9</v>
      </c>
      <c r="H12" s="373">
        <f t="shared" si="0"/>
        <v>1.153846153846154</v>
      </c>
      <c r="I12" s="96" t="s">
        <v>182</v>
      </c>
      <c r="J12" s="95">
        <v>6</v>
      </c>
      <c r="K12" s="291">
        <v>9</v>
      </c>
      <c r="L12" s="393" t="s">
        <v>82</v>
      </c>
      <c r="M12" s="390" t="s">
        <v>184</v>
      </c>
      <c r="N12" s="439">
        <v>8.1</v>
      </c>
      <c r="O12" s="439" t="s">
        <v>23</v>
      </c>
      <c r="P12" s="95">
        <v>50</v>
      </c>
      <c r="Q12" s="373">
        <f t="shared" si="1"/>
        <v>6.1728395061728394</v>
      </c>
      <c r="R12" s="96" t="s">
        <v>191</v>
      </c>
      <c r="S12" s="95">
        <v>38</v>
      </c>
      <c r="T12" s="98">
        <f t="shared" ref="T12" si="40">G12+P12</f>
        <v>59</v>
      </c>
      <c r="U12" s="99">
        <f t="shared" ref="U12" si="41">T12/(N(E12)+N(F12)+N(N12)+N(O12))</f>
        <v>3.7106918238993716</v>
      </c>
      <c r="X12" s="100">
        <f t="shared" si="24"/>
        <v>0</v>
      </c>
      <c r="Y12" s="101">
        <f t="shared" si="24"/>
        <v>0</v>
      </c>
      <c r="Z12" s="101">
        <f t="shared" si="24"/>
        <v>0</v>
      </c>
      <c r="AA12" s="102">
        <f t="shared" si="24"/>
        <v>59</v>
      </c>
      <c r="AB12" s="102">
        <f t="shared" si="24"/>
        <v>0</v>
      </c>
      <c r="AC12" s="101">
        <f t="shared" si="24"/>
        <v>0</v>
      </c>
      <c r="AD12" s="101">
        <f t="shared" si="24"/>
        <v>0</v>
      </c>
      <c r="AE12" s="102">
        <f t="shared" si="24"/>
        <v>0</v>
      </c>
      <c r="AF12" s="102">
        <f t="shared" si="24"/>
        <v>0</v>
      </c>
      <c r="AG12" s="101">
        <f t="shared" si="24"/>
        <v>0</v>
      </c>
      <c r="AH12" s="101">
        <f t="shared" si="24"/>
        <v>0</v>
      </c>
      <c r="AI12" s="102">
        <f t="shared" si="24"/>
        <v>0</v>
      </c>
      <c r="AJ12" s="102">
        <f t="shared" si="24"/>
        <v>0</v>
      </c>
      <c r="AK12" s="103">
        <f t="shared" si="5"/>
        <v>0</v>
      </c>
      <c r="AM12" s="104">
        <f t="shared" ref="AM12" si="42">Y12+Z12</f>
        <v>0</v>
      </c>
      <c r="AN12" s="105">
        <f t="shared" ref="AN12" si="43">AA12+AB12</f>
        <v>59</v>
      </c>
      <c r="AO12" s="106">
        <f t="shared" ref="AO12" si="44">AC12+AD12</f>
        <v>0</v>
      </c>
      <c r="AP12" s="105">
        <f t="shared" ref="AP12" si="45">AE12+AF12</f>
        <v>0</v>
      </c>
      <c r="AQ12" s="106">
        <f t="shared" ref="AQ12" si="46">AG12+AH12</f>
        <v>0</v>
      </c>
      <c r="AR12" s="105">
        <f t="shared" ref="AR12" si="47">AI12+AJ12</f>
        <v>0</v>
      </c>
      <c r="AS12" s="107">
        <f t="shared" ref="AS12" si="48">AK12+X12</f>
        <v>0</v>
      </c>
      <c r="AV12" s="100">
        <f t="shared" si="32"/>
        <v>0</v>
      </c>
      <c r="AW12" s="101">
        <f t="shared" si="32"/>
        <v>0</v>
      </c>
      <c r="AX12" s="101">
        <f t="shared" si="32"/>
        <v>0</v>
      </c>
      <c r="AY12" s="102">
        <f t="shared" si="32"/>
        <v>15.899999999999999</v>
      </c>
      <c r="AZ12" s="102">
        <f t="shared" si="32"/>
        <v>0</v>
      </c>
      <c r="BA12" s="101">
        <f t="shared" si="32"/>
        <v>0</v>
      </c>
      <c r="BB12" s="101">
        <f t="shared" si="32"/>
        <v>0</v>
      </c>
      <c r="BC12" s="102">
        <f t="shared" si="32"/>
        <v>0</v>
      </c>
      <c r="BD12" s="102">
        <f t="shared" si="32"/>
        <v>0</v>
      </c>
      <c r="BE12" s="101">
        <f t="shared" si="32"/>
        <v>0</v>
      </c>
      <c r="BF12" s="101">
        <f t="shared" si="32"/>
        <v>0</v>
      </c>
      <c r="BG12" s="102">
        <f t="shared" si="32"/>
        <v>0</v>
      </c>
      <c r="BH12" s="102">
        <f t="shared" si="32"/>
        <v>0</v>
      </c>
      <c r="BI12" s="103">
        <f t="shared" si="14"/>
        <v>0</v>
      </c>
      <c r="BK12" s="104">
        <f t="shared" ref="BK12" si="49">AW12+AX12</f>
        <v>0</v>
      </c>
      <c r="BL12" s="105">
        <f t="shared" ref="BL12" si="50">AY12+AZ12</f>
        <v>15.899999999999999</v>
      </c>
      <c r="BM12" s="106">
        <f t="shared" ref="BM12" si="51">BA12+BB12</f>
        <v>0</v>
      </c>
      <c r="BN12" s="105">
        <f t="shared" ref="BN12" si="52">BC12+BD12</f>
        <v>0</v>
      </c>
      <c r="BO12" s="106">
        <f t="shared" ref="BO12" si="53">BE12+BF12</f>
        <v>0</v>
      </c>
      <c r="BP12" s="105">
        <f t="shared" ref="BP12" si="54">BG12+BH12</f>
        <v>0</v>
      </c>
      <c r="BQ12" s="107">
        <f t="shared" ref="BQ12" si="55">BI12+AV12</f>
        <v>0</v>
      </c>
      <c r="BS12" s="100">
        <f>IF(T($C12)=T('Typy taboru'!$C$8),IF($J12&gt;0,IF($J12&gt;='Typy taboru'!$F$8,IF($J12&gt;'Typy taboru'!$G$8,IF($J12&gt;'Typy taboru'!$I$8,3,2),1),0)),0)</f>
        <v>0</v>
      </c>
      <c r="BT12" s="232">
        <f>IF(T($L12)=T('Typy taboru'!$C$8),IF($S12&gt;0,IF($S12&gt;='Typy taboru'!$F$8,IF($S12&gt;'Typy taboru'!$G$8,IF($S12&gt;'Typy taboru'!$I$8,3,2),1),0)),0)</f>
        <v>0</v>
      </c>
      <c r="BV12" s="100">
        <f>IF(T($C12)=T('Typy taboru'!$C$9),IF($J12&gt;0,IF($J12&gt;='Typy taboru'!$F$9,IF($J12&gt;'Typy taboru'!$G$9,IF($J12&gt;'Typy taboru'!$I$9,3,2),1),0)),0)</f>
        <v>0</v>
      </c>
      <c r="BW12" s="232">
        <f>IF(T($L12)=T('Typy taboru'!$C$9),IF($S12&gt;0,IF($S12&gt;='Typy taboru'!$F$9,IF($S12&gt;'Typy taboru'!$G$9,IF($S12&gt;'Typy taboru'!$I$9,3,2),1),0)),0)</f>
        <v>0</v>
      </c>
      <c r="BY12" s="100">
        <f>IF(T($C12)=T('Typy taboru'!$C$10),IF($J12&gt;0,IF($J12&gt;='Typy taboru'!$F$10,IF($J12&gt;'Typy taboru'!$G$10,IF($J12&gt;'Typy taboru'!$I$10,3,2),1),0)),0)</f>
        <v>0</v>
      </c>
      <c r="BZ12" s="232">
        <f>IF(T($L12)=T('Typy taboru'!$C$10),IF($S12&gt;0,IF($S12&gt;='Typy taboru'!$F$10,IF($S12&gt;'Typy taboru'!$G$10,IF($S12&gt;'Typy taboru'!$I$10,3,2),1),0)),0)</f>
        <v>0</v>
      </c>
      <c r="CB12" s="100">
        <f>IF(T($C12)=T('Typy taboru'!$C$11),IF($J12&gt;0,IF($J12&gt;='Typy taboru'!$F$11,IF($J12&gt;'Typy taboru'!$G$11,IF($J12&gt;'Typy taboru'!$I$11,3,2),1),0)),0)</f>
        <v>0</v>
      </c>
      <c r="CC12" s="232">
        <f>IF(T($L12)=T('Typy taboru'!$C$11),IF($S12&gt;0,IF($S12&gt;='Typy taboru'!$F$11,IF($S12&gt;'Typy taboru'!$G$11,IF($S12&gt;'Typy taboru'!$I$11,3,2),1),0)),0)</f>
        <v>0</v>
      </c>
      <c r="CE12" s="100">
        <f>IF(T($C12)=T('Typy taboru'!$C$12),IF($J12&gt;0,IF($J12&gt;='Typy taboru'!$F$12,IF($J12&gt;'Typy taboru'!$G$12,IF($J12&gt;'Typy taboru'!$I$12,3,2),1),0)),0)</f>
        <v>0</v>
      </c>
      <c r="CF12" s="232">
        <f>IF(T($L12)=T('Typy taboru'!$C$12),IF($S12&gt;0,IF($S12&gt;='Typy taboru'!$F$12,IF($S12&gt;'Typy taboru'!$G$12,IF($S12&gt;'Typy taboru'!$I$12,3,2),1),0)),0)</f>
        <v>0</v>
      </c>
      <c r="CH12" s="100">
        <f>IF(T($C12)=T('Typy taboru'!$C$13),IF($J12&gt;0,IF($J12&gt;='Typy taboru'!$F$13,IF($J12&gt;'Typy taboru'!$G$13,IF($J12&gt;'Typy taboru'!$I$13,3,2),1),0)),0)</f>
        <v>0</v>
      </c>
      <c r="CI12" s="232">
        <f>IF(T($L12)=T('Typy taboru'!$C$13),IF($S12&gt;0,IF($S12&gt;='Typy taboru'!$F$13,IF($S12&gt;'Typy taboru'!$G$13,IF($S12&gt;'Typy taboru'!$I$13,3,2),1),0)),0)</f>
        <v>0</v>
      </c>
      <c r="CK12" s="100">
        <f>IF(T($C12)=T('Typy taboru'!$C$14),IF($J12&gt;0,IF($J12&gt;='Typy taboru'!$F$14,IF($J12&gt;'Typy taboru'!$G$14,IF($J12&gt;'Typy taboru'!$I$14,3,2),1),0)),0)</f>
        <v>0</v>
      </c>
      <c r="CL12" s="232">
        <f>IF(T($L12)=T('Typy taboru'!$C$14),IF($S12&gt;0,IF($S12&gt;='Typy taboru'!$F$14,IF($S12&gt;'Typy taboru'!$G$14,IF($S12&gt;'Typy taboru'!$I$14,3,2),1),0)),0)</f>
        <v>0</v>
      </c>
      <c r="CN12" s="100">
        <f>IF(T($C12)=T('Typy taboru'!$C$15),IF($J12&gt;0,IF($J12&gt;='Typy taboru'!$F$15,IF($J12&gt;'Typy taboru'!$G$15,IF($J12&gt;'Typy taboru'!$I$15,3,2),1),0)),0)</f>
        <v>0</v>
      </c>
      <c r="CO12" s="232">
        <f>IF(T($L12)=T('Typy taboru'!$C$15),IF($S12&gt;0,IF($S12&gt;='Typy taboru'!$F$15,IF($S12&gt;'Typy taboru'!$G$15,IF($S12&gt;'Typy taboru'!$I$15,3,2),1),0)),0)</f>
        <v>0</v>
      </c>
    </row>
    <row r="13" spans="1:93" ht="24.95" customHeight="1" x14ac:dyDescent="0.2">
      <c r="B13" s="94">
        <v>9.4</v>
      </c>
      <c r="C13" s="393" t="s">
        <v>82</v>
      </c>
      <c r="D13" s="390" t="s">
        <v>174</v>
      </c>
      <c r="E13" s="439">
        <v>7.8</v>
      </c>
      <c r="F13" s="439" t="s">
        <v>23</v>
      </c>
      <c r="G13" s="95">
        <v>29</v>
      </c>
      <c r="H13" s="373">
        <f t="shared" si="0"/>
        <v>3.7179487179487181</v>
      </c>
      <c r="I13" s="96" t="s">
        <v>182</v>
      </c>
      <c r="J13" s="95">
        <v>21</v>
      </c>
      <c r="K13" s="97">
        <v>10.199999999999999</v>
      </c>
      <c r="L13" s="393" t="s">
        <v>82</v>
      </c>
      <c r="M13" s="390" t="s">
        <v>184</v>
      </c>
      <c r="N13" s="439">
        <v>8.1</v>
      </c>
      <c r="O13" s="439" t="s">
        <v>23</v>
      </c>
      <c r="P13" s="95">
        <v>11</v>
      </c>
      <c r="Q13" s="373">
        <f t="shared" si="1"/>
        <v>1.3580246913580247</v>
      </c>
      <c r="R13" s="96" t="s">
        <v>192</v>
      </c>
      <c r="S13" s="95">
        <v>11</v>
      </c>
      <c r="T13" s="98">
        <f t="shared" si="2"/>
        <v>40</v>
      </c>
      <c r="U13" s="99">
        <f t="shared" si="3"/>
        <v>2.5157232704402519</v>
      </c>
      <c r="X13" s="100">
        <f t="shared" si="4"/>
        <v>0</v>
      </c>
      <c r="Y13" s="101">
        <f t="shared" si="4"/>
        <v>0</v>
      </c>
      <c r="Z13" s="101">
        <f t="shared" si="4"/>
        <v>0</v>
      </c>
      <c r="AA13" s="102">
        <f t="shared" si="4"/>
        <v>0</v>
      </c>
      <c r="AB13" s="102">
        <f t="shared" si="4"/>
        <v>40</v>
      </c>
      <c r="AC13" s="101">
        <f t="shared" si="4"/>
        <v>0</v>
      </c>
      <c r="AD13" s="101">
        <f t="shared" si="4"/>
        <v>0</v>
      </c>
      <c r="AE13" s="102">
        <f t="shared" si="4"/>
        <v>0</v>
      </c>
      <c r="AF13" s="102">
        <f t="shared" si="4"/>
        <v>0</v>
      </c>
      <c r="AG13" s="101">
        <f t="shared" si="4"/>
        <v>0</v>
      </c>
      <c r="AH13" s="101">
        <f t="shared" si="4"/>
        <v>0</v>
      </c>
      <c r="AI13" s="102">
        <f t="shared" si="4"/>
        <v>0</v>
      </c>
      <c r="AJ13" s="102">
        <f t="shared" si="4"/>
        <v>0</v>
      </c>
      <c r="AK13" s="103">
        <f t="shared" si="5"/>
        <v>0</v>
      </c>
      <c r="AM13" s="104">
        <f t="shared" si="6"/>
        <v>0</v>
      </c>
      <c r="AN13" s="105">
        <f t="shared" si="7"/>
        <v>40</v>
      </c>
      <c r="AO13" s="106">
        <f t="shared" si="8"/>
        <v>0</v>
      </c>
      <c r="AP13" s="105">
        <f t="shared" si="9"/>
        <v>0</v>
      </c>
      <c r="AQ13" s="106">
        <f t="shared" si="10"/>
        <v>0</v>
      </c>
      <c r="AR13" s="105">
        <f t="shared" si="11"/>
        <v>0</v>
      </c>
      <c r="AS13" s="107">
        <f t="shared" si="12"/>
        <v>0</v>
      </c>
      <c r="AV13" s="100">
        <f t="shared" si="13"/>
        <v>0</v>
      </c>
      <c r="AW13" s="101">
        <f t="shared" si="13"/>
        <v>0</v>
      </c>
      <c r="AX13" s="101">
        <f t="shared" si="13"/>
        <v>0</v>
      </c>
      <c r="AY13" s="102">
        <f t="shared" si="13"/>
        <v>0</v>
      </c>
      <c r="AZ13" s="102">
        <f t="shared" si="13"/>
        <v>15.899999999999999</v>
      </c>
      <c r="BA13" s="101">
        <f t="shared" si="13"/>
        <v>0</v>
      </c>
      <c r="BB13" s="101">
        <f t="shared" si="13"/>
        <v>0</v>
      </c>
      <c r="BC13" s="102">
        <f t="shared" si="13"/>
        <v>0</v>
      </c>
      <c r="BD13" s="102">
        <f t="shared" si="13"/>
        <v>0</v>
      </c>
      <c r="BE13" s="101">
        <f t="shared" si="13"/>
        <v>0</v>
      </c>
      <c r="BF13" s="101">
        <f t="shared" si="13"/>
        <v>0</v>
      </c>
      <c r="BG13" s="102">
        <f t="shared" si="13"/>
        <v>0</v>
      </c>
      <c r="BH13" s="102">
        <f t="shared" si="13"/>
        <v>0</v>
      </c>
      <c r="BI13" s="103">
        <f t="shared" si="14"/>
        <v>0</v>
      </c>
      <c r="BK13" s="104">
        <f t="shared" si="15"/>
        <v>0</v>
      </c>
      <c r="BL13" s="105">
        <f t="shared" si="16"/>
        <v>15.899999999999999</v>
      </c>
      <c r="BM13" s="106">
        <f t="shared" si="17"/>
        <v>0</v>
      </c>
      <c r="BN13" s="105">
        <f t="shared" si="18"/>
        <v>0</v>
      </c>
      <c r="BO13" s="106">
        <f t="shared" si="19"/>
        <v>0</v>
      </c>
      <c r="BP13" s="105">
        <f t="shared" si="20"/>
        <v>0</v>
      </c>
      <c r="BQ13" s="107">
        <f t="shared" si="21"/>
        <v>0</v>
      </c>
      <c r="BS13" s="100">
        <f>IF(T($C13)=T('Typy taboru'!$C$8),IF($J13&gt;0,IF($J13&gt;='Typy taboru'!$F$8,IF($J13&gt;'Typy taboru'!$G$8,IF($J13&gt;'Typy taboru'!$I$8,3,2),1),0)),0)</f>
        <v>0</v>
      </c>
      <c r="BT13" s="232">
        <f>IF(T($L13)=T('Typy taboru'!$C$8),IF($S13&gt;0,IF($S13&gt;='Typy taboru'!$F$8,IF($S13&gt;'Typy taboru'!$G$8,IF($S13&gt;'Typy taboru'!$I$8,3,2),1),0)),0)</f>
        <v>0</v>
      </c>
      <c r="BV13" s="100">
        <f>IF(T($C13)=T('Typy taboru'!$C$9),IF($J13&gt;0,IF($J13&gt;='Typy taboru'!$F$9,IF($J13&gt;'Typy taboru'!$G$9,IF($J13&gt;'Typy taboru'!$I$9,3,2),1),0)),0)</f>
        <v>0</v>
      </c>
      <c r="BW13" s="232">
        <f>IF(T($L13)=T('Typy taboru'!$C$9),IF($S13&gt;0,IF($S13&gt;='Typy taboru'!$F$9,IF($S13&gt;'Typy taboru'!$G$9,IF($S13&gt;'Typy taboru'!$I$9,3,2),1),0)),0)</f>
        <v>0</v>
      </c>
      <c r="BY13" s="100">
        <f>IF(T($C13)=T('Typy taboru'!$C$10),IF($J13&gt;0,IF($J13&gt;='Typy taboru'!$F$10,IF($J13&gt;'Typy taboru'!$G$10,IF($J13&gt;'Typy taboru'!$I$10,3,2),1),0)),0)</f>
        <v>0</v>
      </c>
      <c r="BZ13" s="232">
        <f>IF(T($L13)=T('Typy taboru'!$C$10),IF($S13&gt;0,IF($S13&gt;='Typy taboru'!$F$10,IF($S13&gt;'Typy taboru'!$G$10,IF($S13&gt;'Typy taboru'!$I$10,3,2),1),0)),0)</f>
        <v>0</v>
      </c>
      <c r="CB13" s="100">
        <f>IF(T($C13)=T('Typy taboru'!$C$11),IF($J13&gt;0,IF($J13&gt;='Typy taboru'!$F$11,IF($J13&gt;'Typy taboru'!$G$11,IF($J13&gt;'Typy taboru'!$I$11,3,2),1),0)),0)</f>
        <v>0</v>
      </c>
      <c r="CC13" s="232">
        <f>IF(T($L13)=T('Typy taboru'!$C$11),IF($S13&gt;0,IF($S13&gt;='Typy taboru'!$F$11,IF($S13&gt;'Typy taboru'!$G$11,IF($S13&gt;'Typy taboru'!$I$11,3,2),1),0)),0)</f>
        <v>0</v>
      </c>
      <c r="CE13" s="100">
        <f>IF(T($C13)=T('Typy taboru'!$C$12),IF($J13&gt;0,IF($J13&gt;='Typy taboru'!$F$12,IF($J13&gt;'Typy taboru'!$G$12,IF($J13&gt;'Typy taboru'!$I$12,3,2),1),0)),0)</f>
        <v>0</v>
      </c>
      <c r="CF13" s="232">
        <f>IF(T($L13)=T('Typy taboru'!$C$12),IF($S13&gt;0,IF($S13&gt;='Typy taboru'!$F$12,IF($S13&gt;'Typy taboru'!$G$12,IF($S13&gt;'Typy taboru'!$I$12,3,2),1),0)),0)</f>
        <v>0</v>
      </c>
      <c r="CH13" s="100">
        <f>IF(T($C13)=T('Typy taboru'!$C$13),IF($J13&gt;0,IF($J13&gt;='Typy taboru'!$F$13,IF($J13&gt;'Typy taboru'!$G$13,IF($J13&gt;'Typy taboru'!$I$13,3,2),1),0)),0)</f>
        <v>0</v>
      </c>
      <c r="CI13" s="232">
        <f>IF(T($L13)=T('Typy taboru'!$C$13),IF($S13&gt;0,IF($S13&gt;='Typy taboru'!$F$13,IF($S13&gt;'Typy taboru'!$G$13,IF($S13&gt;'Typy taboru'!$I$13,3,2),1),0)),0)</f>
        <v>0</v>
      </c>
      <c r="CK13" s="100">
        <f>IF(T($C13)=T('Typy taboru'!$C$14),IF($J13&gt;0,IF($J13&gt;='Typy taboru'!$F$14,IF($J13&gt;'Typy taboru'!$G$14,IF($J13&gt;'Typy taboru'!$I$14,3,2),1),0)),0)</f>
        <v>0</v>
      </c>
      <c r="CL13" s="232">
        <f>IF(T($L13)=T('Typy taboru'!$C$14),IF($S13&gt;0,IF($S13&gt;='Typy taboru'!$F$14,IF($S13&gt;'Typy taboru'!$G$14,IF($S13&gt;'Typy taboru'!$I$14,3,2),1),0)),0)</f>
        <v>0</v>
      </c>
      <c r="CN13" s="100">
        <f>IF(T($C13)=T('Typy taboru'!$C$15),IF($J13&gt;0,IF($J13&gt;='Typy taboru'!$F$15,IF($J13&gt;'Typy taboru'!$G$15,IF($J13&gt;'Typy taboru'!$I$15,3,2),1),0)),0)</f>
        <v>0</v>
      </c>
      <c r="CO13" s="232">
        <f>IF(T($L13)=T('Typy taboru'!$C$15),IF($S13&gt;0,IF($S13&gt;='Typy taboru'!$F$15,IF($S13&gt;'Typy taboru'!$G$15,IF($S13&gt;'Typy taboru'!$I$15,3,2),1),0)),0)</f>
        <v>0</v>
      </c>
    </row>
    <row r="14" spans="1:93" ht="24.75" customHeight="1" x14ac:dyDescent="0.2">
      <c r="B14" s="94">
        <v>11</v>
      </c>
      <c r="C14" s="393" t="s">
        <v>82</v>
      </c>
      <c r="D14" s="390" t="s">
        <v>175</v>
      </c>
      <c r="E14" s="439">
        <v>8.5</v>
      </c>
      <c r="F14" s="439" t="s">
        <v>23</v>
      </c>
      <c r="G14" s="95">
        <v>30</v>
      </c>
      <c r="H14" s="373">
        <f t="shared" si="0"/>
        <v>3.5294117647058822</v>
      </c>
      <c r="I14" s="96" t="s">
        <v>183</v>
      </c>
      <c r="J14" s="95">
        <v>20</v>
      </c>
      <c r="K14" s="97">
        <v>11.45</v>
      </c>
      <c r="L14" s="393" t="s">
        <v>82</v>
      </c>
      <c r="M14" s="390" t="s">
        <v>184</v>
      </c>
      <c r="N14" s="439">
        <v>8.1</v>
      </c>
      <c r="O14" s="439" t="s">
        <v>23</v>
      </c>
      <c r="P14" s="95">
        <v>17</v>
      </c>
      <c r="Q14" s="373">
        <f t="shared" si="1"/>
        <v>2.0987654320987654</v>
      </c>
      <c r="R14" s="96" t="s">
        <v>132</v>
      </c>
      <c r="S14" s="95">
        <v>10</v>
      </c>
      <c r="T14" s="98">
        <f t="shared" si="2"/>
        <v>47</v>
      </c>
      <c r="U14" s="99">
        <f t="shared" si="3"/>
        <v>2.831325301204819</v>
      </c>
      <c r="X14" s="100">
        <f t="shared" si="4"/>
        <v>0</v>
      </c>
      <c r="Y14" s="101">
        <f t="shared" si="4"/>
        <v>0</v>
      </c>
      <c r="Z14" s="101">
        <f t="shared" si="4"/>
        <v>0</v>
      </c>
      <c r="AA14" s="102">
        <f t="shared" si="4"/>
        <v>0</v>
      </c>
      <c r="AB14" s="102">
        <f t="shared" si="4"/>
        <v>30</v>
      </c>
      <c r="AC14" s="101">
        <f t="shared" si="4"/>
        <v>17</v>
      </c>
      <c r="AD14" s="101">
        <f t="shared" si="4"/>
        <v>0</v>
      </c>
      <c r="AE14" s="102">
        <f t="shared" si="4"/>
        <v>0</v>
      </c>
      <c r="AF14" s="102">
        <f t="shared" si="4"/>
        <v>0</v>
      </c>
      <c r="AG14" s="101">
        <f t="shared" si="4"/>
        <v>0</v>
      </c>
      <c r="AH14" s="101">
        <f t="shared" si="4"/>
        <v>0</v>
      </c>
      <c r="AI14" s="102">
        <f t="shared" si="4"/>
        <v>0</v>
      </c>
      <c r="AJ14" s="102">
        <f t="shared" si="4"/>
        <v>0</v>
      </c>
      <c r="AK14" s="103">
        <f t="shared" si="5"/>
        <v>0</v>
      </c>
      <c r="AM14" s="104">
        <f t="shared" si="6"/>
        <v>0</v>
      </c>
      <c r="AN14" s="105">
        <f t="shared" si="7"/>
        <v>30</v>
      </c>
      <c r="AO14" s="106">
        <f t="shared" si="8"/>
        <v>17</v>
      </c>
      <c r="AP14" s="105">
        <f t="shared" si="9"/>
        <v>0</v>
      </c>
      <c r="AQ14" s="106">
        <f t="shared" si="10"/>
        <v>0</v>
      </c>
      <c r="AR14" s="105">
        <f t="shared" si="11"/>
        <v>0</v>
      </c>
      <c r="AS14" s="107">
        <f t="shared" si="12"/>
        <v>0</v>
      </c>
      <c r="AV14" s="100">
        <f t="shared" si="13"/>
        <v>0</v>
      </c>
      <c r="AW14" s="101">
        <f t="shared" si="13"/>
        <v>0</v>
      </c>
      <c r="AX14" s="101">
        <f t="shared" si="13"/>
        <v>0</v>
      </c>
      <c r="AY14" s="102">
        <f t="shared" si="13"/>
        <v>0</v>
      </c>
      <c r="AZ14" s="102">
        <f t="shared" si="13"/>
        <v>8.5</v>
      </c>
      <c r="BA14" s="101">
        <f t="shared" si="13"/>
        <v>8.1</v>
      </c>
      <c r="BB14" s="101">
        <f t="shared" si="13"/>
        <v>0</v>
      </c>
      <c r="BC14" s="102">
        <f t="shared" si="13"/>
        <v>0</v>
      </c>
      <c r="BD14" s="102">
        <f t="shared" si="13"/>
        <v>0</v>
      </c>
      <c r="BE14" s="101">
        <f t="shared" si="13"/>
        <v>0</v>
      </c>
      <c r="BF14" s="101">
        <f t="shared" si="13"/>
        <v>0</v>
      </c>
      <c r="BG14" s="102">
        <f t="shared" si="13"/>
        <v>0</v>
      </c>
      <c r="BH14" s="102">
        <f t="shared" si="13"/>
        <v>0</v>
      </c>
      <c r="BI14" s="103">
        <f t="shared" si="14"/>
        <v>0</v>
      </c>
      <c r="BK14" s="104">
        <f t="shared" si="15"/>
        <v>0</v>
      </c>
      <c r="BL14" s="105">
        <f t="shared" si="16"/>
        <v>8.5</v>
      </c>
      <c r="BM14" s="106">
        <f t="shared" si="17"/>
        <v>8.1</v>
      </c>
      <c r="BN14" s="105">
        <f t="shared" si="18"/>
        <v>0</v>
      </c>
      <c r="BO14" s="106">
        <f t="shared" si="19"/>
        <v>0</v>
      </c>
      <c r="BP14" s="105">
        <f t="shared" si="20"/>
        <v>0</v>
      </c>
      <c r="BQ14" s="107">
        <f t="shared" si="21"/>
        <v>0</v>
      </c>
      <c r="BS14" s="100">
        <f>IF(T($C14)=T('Typy taboru'!$C$8),IF($J14&gt;0,IF($J14&gt;='Typy taboru'!$F$8,IF($J14&gt;'Typy taboru'!$G$8,IF($J14&gt;'Typy taboru'!$I$8,3,2),1),0)),0)</f>
        <v>0</v>
      </c>
      <c r="BT14" s="232">
        <f>IF(T($L14)=T('Typy taboru'!$C$8),IF($S14&gt;0,IF($S14&gt;='Typy taboru'!$F$8,IF($S14&gt;'Typy taboru'!$G$8,IF($S14&gt;'Typy taboru'!$I$8,3,2),1),0)),0)</f>
        <v>0</v>
      </c>
      <c r="BV14" s="100">
        <f>IF(T($C14)=T('Typy taboru'!$C$9),IF($J14&gt;0,IF($J14&gt;='Typy taboru'!$F$9,IF($J14&gt;'Typy taboru'!$G$9,IF($J14&gt;'Typy taboru'!$I$9,3,2),1),0)),0)</f>
        <v>0</v>
      </c>
      <c r="BW14" s="232">
        <f>IF(T($L14)=T('Typy taboru'!$C$9),IF($S14&gt;0,IF($S14&gt;='Typy taboru'!$F$9,IF($S14&gt;'Typy taboru'!$G$9,IF($S14&gt;'Typy taboru'!$I$9,3,2),1),0)),0)</f>
        <v>0</v>
      </c>
      <c r="BY14" s="100">
        <f>IF(T($C14)=T('Typy taboru'!$C$10),IF($J14&gt;0,IF($J14&gt;='Typy taboru'!$F$10,IF($J14&gt;'Typy taboru'!$G$10,IF($J14&gt;'Typy taboru'!$I$10,3,2),1),0)),0)</f>
        <v>0</v>
      </c>
      <c r="BZ14" s="232">
        <f>IF(T($L14)=T('Typy taboru'!$C$10),IF($S14&gt;0,IF($S14&gt;='Typy taboru'!$F$10,IF($S14&gt;'Typy taboru'!$G$10,IF($S14&gt;'Typy taboru'!$I$10,3,2),1),0)),0)</f>
        <v>0</v>
      </c>
      <c r="CB14" s="100">
        <f>IF(T($C14)=T('Typy taboru'!$C$11),IF($J14&gt;0,IF($J14&gt;='Typy taboru'!$F$11,IF($J14&gt;'Typy taboru'!$G$11,IF($J14&gt;'Typy taboru'!$I$11,3,2),1),0)),0)</f>
        <v>0</v>
      </c>
      <c r="CC14" s="232">
        <f>IF(T($L14)=T('Typy taboru'!$C$11),IF($S14&gt;0,IF($S14&gt;='Typy taboru'!$F$11,IF($S14&gt;'Typy taboru'!$G$11,IF($S14&gt;'Typy taboru'!$I$11,3,2),1),0)),0)</f>
        <v>0</v>
      </c>
      <c r="CE14" s="100">
        <f>IF(T($C14)=T('Typy taboru'!$C$12),IF($J14&gt;0,IF($J14&gt;='Typy taboru'!$F$12,IF($J14&gt;'Typy taboru'!$G$12,IF($J14&gt;'Typy taboru'!$I$12,3,2),1),0)),0)</f>
        <v>0</v>
      </c>
      <c r="CF14" s="232">
        <f>IF(T($L14)=T('Typy taboru'!$C$12),IF($S14&gt;0,IF($S14&gt;='Typy taboru'!$F$12,IF($S14&gt;'Typy taboru'!$G$12,IF($S14&gt;'Typy taboru'!$I$12,3,2),1),0)),0)</f>
        <v>0</v>
      </c>
      <c r="CH14" s="100">
        <f>IF(T($C14)=T('Typy taboru'!$C$13),IF($J14&gt;0,IF($J14&gt;='Typy taboru'!$F$13,IF($J14&gt;'Typy taboru'!$G$13,IF($J14&gt;'Typy taboru'!$I$13,3,2),1),0)),0)</f>
        <v>0</v>
      </c>
      <c r="CI14" s="232">
        <f>IF(T($L14)=T('Typy taboru'!$C$13),IF($S14&gt;0,IF($S14&gt;='Typy taboru'!$F$13,IF($S14&gt;'Typy taboru'!$G$13,IF($S14&gt;'Typy taboru'!$I$13,3,2),1),0)),0)</f>
        <v>0</v>
      </c>
      <c r="CK14" s="100">
        <f>IF(T($C14)=T('Typy taboru'!$C$14),IF($J14&gt;0,IF($J14&gt;='Typy taboru'!$F$14,IF($J14&gt;'Typy taboru'!$G$14,IF($J14&gt;'Typy taboru'!$I$14,3,2),1),0)),0)</f>
        <v>0</v>
      </c>
      <c r="CL14" s="232">
        <f>IF(T($L14)=T('Typy taboru'!$C$14),IF($S14&gt;0,IF($S14&gt;='Typy taboru'!$F$14,IF($S14&gt;'Typy taboru'!$G$14,IF($S14&gt;'Typy taboru'!$I$14,3,2),1),0)),0)</f>
        <v>0</v>
      </c>
      <c r="CN14" s="100">
        <f>IF(T($C14)=T('Typy taboru'!$C$15),IF($J14&gt;0,IF($J14&gt;='Typy taboru'!$F$15,IF($J14&gt;'Typy taboru'!$G$15,IF($J14&gt;'Typy taboru'!$I$15,3,2),1),0)),0)</f>
        <v>0</v>
      </c>
      <c r="CO14" s="232">
        <f>IF(T($L14)=T('Typy taboru'!$C$15),IF($S14&gt;0,IF($S14&gt;='Typy taboru'!$F$15,IF($S14&gt;'Typy taboru'!$G$15,IF($S14&gt;'Typy taboru'!$I$15,3,2),1),0)),0)</f>
        <v>0</v>
      </c>
    </row>
    <row r="15" spans="1:93" ht="24.95" customHeight="1" x14ac:dyDescent="0.2">
      <c r="B15" s="94">
        <v>12.25</v>
      </c>
      <c r="C15" s="393" t="s">
        <v>82</v>
      </c>
      <c r="D15" s="390" t="s">
        <v>176</v>
      </c>
      <c r="E15" s="439">
        <v>9.6999999999999993</v>
      </c>
      <c r="F15" s="439" t="s">
        <v>23</v>
      </c>
      <c r="G15" s="95">
        <v>34</v>
      </c>
      <c r="H15" s="373">
        <f t="shared" si="0"/>
        <v>3.5051546391752582</v>
      </c>
      <c r="I15" s="96" t="s">
        <v>182</v>
      </c>
      <c r="J15" s="95">
        <v>24</v>
      </c>
      <c r="K15" s="97">
        <v>13.15</v>
      </c>
      <c r="L15" s="393" t="s">
        <v>82</v>
      </c>
      <c r="M15" s="390" t="s">
        <v>185</v>
      </c>
      <c r="N15" s="439">
        <v>13.4</v>
      </c>
      <c r="O15" s="439" t="s">
        <v>23</v>
      </c>
      <c r="P15" s="95">
        <v>26</v>
      </c>
      <c r="Q15" s="373">
        <f t="shared" si="1"/>
        <v>1.9402985074626866</v>
      </c>
      <c r="R15" s="96" t="s">
        <v>191</v>
      </c>
      <c r="S15" s="95">
        <v>17</v>
      </c>
      <c r="T15" s="98">
        <f t="shared" si="2"/>
        <v>60</v>
      </c>
      <c r="U15" s="99">
        <f t="shared" si="3"/>
        <v>2.5974025974025974</v>
      </c>
      <c r="X15" s="100">
        <f t="shared" si="4"/>
        <v>0</v>
      </c>
      <c r="Y15" s="101">
        <f t="shared" si="4"/>
        <v>0</v>
      </c>
      <c r="Z15" s="101">
        <f t="shared" si="4"/>
        <v>0</v>
      </c>
      <c r="AA15" s="102">
        <f t="shared" si="4"/>
        <v>0</v>
      </c>
      <c r="AB15" s="102">
        <f t="shared" si="4"/>
        <v>0</v>
      </c>
      <c r="AC15" s="101">
        <f t="shared" si="4"/>
        <v>34</v>
      </c>
      <c r="AD15" s="101">
        <f t="shared" si="4"/>
        <v>26</v>
      </c>
      <c r="AE15" s="102">
        <f t="shared" si="4"/>
        <v>0</v>
      </c>
      <c r="AF15" s="102">
        <f t="shared" si="4"/>
        <v>0</v>
      </c>
      <c r="AG15" s="101">
        <f t="shared" si="4"/>
        <v>0</v>
      </c>
      <c r="AH15" s="101">
        <f t="shared" si="4"/>
        <v>0</v>
      </c>
      <c r="AI15" s="102">
        <f t="shared" si="4"/>
        <v>0</v>
      </c>
      <c r="AJ15" s="102">
        <f t="shared" si="4"/>
        <v>0</v>
      </c>
      <c r="AK15" s="103">
        <f t="shared" si="5"/>
        <v>0</v>
      </c>
      <c r="AM15" s="104">
        <f t="shared" si="6"/>
        <v>0</v>
      </c>
      <c r="AN15" s="105">
        <f t="shared" si="7"/>
        <v>0</v>
      </c>
      <c r="AO15" s="106">
        <f t="shared" si="8"/>
        <v>60</v>
      </c>
      <c r="AP15" s="105">
        <f t="shared" si="9"/>
        <v>0</v>
      </c>
      <c r="AQ15" s="106">
        <f t="shared" si="10"/>
        <v>0</v>
      </c>
      <c r="AR15" s="105">
        <f t="shared" si="11"/>
        <v>0</v>
      </c>
      <c r="AS15" s="107">
        <f t="shared" si="12"/>
        <v>0</v>
      </c>
      <c r="AV15" s="100">
        <f t="shared" si="13"/>
        <v>0</v>
      </c>
      <c r="AW15" s="101">
        <f t="shared" si="13"/>
        <v>0</v>
      </c>
      <c r="AX15" s="101">
        <f t="shared" si="13"/>
        <v>0</v>
      </c>
      <c r="AY15" s="102">
        <f t="shared" si="13"/>
        <v>0</v>
      </c>
      <c r="AZ15" s="102">
        <f t="shared" si="13"/>
        <v>0</v>
      </c>
      <c r="BA15" s="101">
        <f t="shared" si="13"/>
        <v>9.6999999999999993</v>
      </c>
      <c r="BB15" s="101">
        <f t="shared" si="13"/>
        <v>13.4</v>
      </c>
      <c r="BC15" s="102">
        <f t="shared" si="13"/>
        <v>0</v>
      </c>
      <c r="BD15" s="102">
        <f t="shared" si="13"/>
        <v>0</v>
      </c>
      <c r="BE15" s="101">
        <f t="shared" si="13"/>
        <v>0</v>
      </c>
      <c r="BF15" s="101">
        <f t="shared" si="13"/>
        <v>0</v>
      </c>
      <c r="BG15" s="102">
        <f t="shared" si="13"/>
        <v>0</v>
      </c>
      <c r="BH15" s="102">
        <f t="shared" si="13"/>
        <v>0</v>
      </c>
      <c r="BI15" s="103">
        <f t="shared" si="14"/>
        <v>0</v>
      </c>
      <c r="BK15" s="104">
        <f t="shared" si="15"/>
        <v>0</v>
      </c>
      <c r="BL15" s="105">
        <f t="shared" si="16"/>
        <v>0</v>
      </c>
      <c r="BM15" s="106">
        <f t="shared" si="17"/>
        <v>23.1</v>
      </c>
      <c r="BN15" s="105">
        <f t="shared" si="18"/>
        <v>0</v>
      </c>
      <c r="BO15" s="106">
        <f t="shared" si="19"/>
        <v>0</v>
      </c>
      <c r="BP15" s="105">
        <f t="shared" si="20"/>
        <v>0</v>
      </c>
      <c r="BQ15" s="107">
        <f t="shared" si="21"/>
        <v>0</v>
      </c>
      <c r="BS15" s="100">
        <f>IF(T($C15)=T('Typy taboru'!$C$8),IF($J15&gt;0,IF($J15&gt;='Typy taboru'!$F$8,IF($J15&gt;'Typy taboru'!$G$8,IF($J15&gt;'Typy taboru'!$I$8,3,2),1),0)),0)</f>
        <v>0</v>
      </c>
      <c r="BT15" s="232">
        <f>IF(T($L15)=T('Typy taboru'!$C$8),IF($S15&gt;0,IF($S15&gt;='Typy taboru'!$F$8,IF($S15&gt;'Typy taboru'!$G$8,IF($S15&gt;'Typy taboru'!$I$8,3,2),1),0)),0)</f>
        <v>0</v>
      </c>
      <c r="BV15" s="100">
        <f>IF(T($C15)=T('Typy taboru'!$C$9),IF($J15&gt;0,IF($J15&gt;='Typy taboru'!$F$9,IF($J15&gt;'Typy taboru'!$G$9,IF($J15&gt;'Typy taboru'!$I$9,3,2),1),0)),0)</f>
        <v>0</v>
      </c>
      <c r="BW15" s="232">
        <f>IF(T($L15)=T('Typy taboru'!$C$9),IF($S15&gt;0,IF($S15&gt;='Typy taboru'!$F$9,IF($S15&gt;'Typy taboru'!$G$9,IF($S15&gt;'Typy taboru'!$I$9,3,2),1),0)),0)</f>
        <v>0</v>
      </c>
      <c r="BY15" s="100">
        <f>IF(T($C15)=T('Typy taboru'!$C$10),IF($J15&gt;0,IF($J15&gt;='Typy taboru'!$F$10,IF($J15&gt;'Typy taboru'!$G$10,IF($J15&gt;'Typy taboru'!$I$10,3,2),1),0)),0)</f>
        <v>0</v>
      </c>
      <c r="BZ15" s="232">
        <f>IF(T($L15)=T('Typy taboru'!$C$10),IF($S15&gt;0,IF($S15&gt;='Typy taboru'!$F$10,IF($S15&gt;'Typy taboru'!$G$10,IF($S15&gt;'Typy taboru'!$I$10,3,2),1),0)),0)</f>
        <v>0</v>
      </c>
      <c r="CB15" s="100">
        <f>IF(T($C15)=T('Typy taboru'!$C$11),IF($J15&gt;0,IF($J15&gt;='Typy taboru'!$F$11,IF($J15&gt;'Typy taboru'!$G$11,IF($J15&gt;'Typy taboru'!$I$11,3,2),1),0)),0)</f>
        <v>0</v>
      </c>
      <c r="CC15" s="232">
        <f>IF(T($L15)=T('Typy taboru'!$C$11),IF($S15&gt;0,IF($S15&gt;='Typy taboru'!$F$11,IF($S15&gt;'Typy taboru'!$G$11,IF($S15&gt;'Typy taboru'!$I$11,3,2),1),0)),0)</f>
        <v>0</v>
      </c>
      <c r="CE15" s="100">
        <f>IF(T($C15)=T('Typy taboru'!$C$12),IF($J15&gt;0,IF($J15&gt;='Typy taboru'!$F$12,IF($J15&gt;'Typy taboru'!$G$12,IF($J15&gt;'Typy taboru'!$I$12,3,2),1),0)),0)</f>
        <v>0</v>
      </c>
      <c r="CF15" s="232">
        <f>IF(T($L15)=T('Typy taboru'!$C$12),IF($S15&gt;0,IF($S15&gt;='Typy taboru'!$F$12,IF($S15&gt;'Typy taboru'!$G$12,IF($S15&gt;'Typy taboru'!$I$12,3,2),1),0)),0)</f>
        <v>0</v>
      </c>
      <c r="CH15" s="100">
        <f>IF(T($C15)=T('Typy taboru'!$C$13),IF($J15&gt;0,IF($J15&gt;='Typy taboru'!$F$13,IF($J15&gt;'Typy taboru'!$G$13,IF($J15&gt;'Typy taboru'!$I$13,3,2),1),0)),0)</f>
        <v>0</v>
      </c>
      <c r="CI15" s="232">
        <f>IF(T($L15)=T('Typy taboru'!$C$13),IF($S15&gt;0,IF($S15&gt;='Typy taboru'!$F$13,IF($S15&gt;'Typy taboru'!$G$13,IF($S15&gt;'Typy taboru'!$I$13,3,2),1),0)),0)</f>
        <v>0</v>
      </c>
      <c r="CK15" s="100">
        <f>IF(T($C15)=T('Typy taboru'!$C$14),IF($J15&gt;0,IF($J15&gt;='Typy taboru'!$F$14,IF($J15&gt;'Typy taboru'!$G$14,IF($J15&gt;'Typy taboru'!$I$14,3,2),1),0)),0)</f>
        <v>0</v>
      </c>
      <c r="CL15" s="232">
        <f>IF(T($L15)=T('Typy taboru'!$C$14),IF($S15&gt;0,IF($S15&gt;='Typy taboru'!$F$14,IF($S15&gt;'Typy taboru'!$G$14,IF($S15&gt;'Typy taboru'!$I$14,3,2),1),0)),0)</f>
        <v>0</v>
      </c>
      <c r="CN15" s="100">
        <f>IF(T($C15)=T('Typy taboru'!$C$15),IF($J15&gt;0,IF($J15&gt;='Typy taboru'!$F$15,IF($J15&gt;'Typy taboru'!$G$15,IF($J15&gt;'Typy taboru'!$I$15,3,2),1),0)),0)</f>
        <v>0</v>
      </c>
      <c r="CO15" s="232">
        <f>IF(T($L15)=T('Typy taboru'!$C$15),IF($S15&gt;0,IF($S15&gt;='Typy taboru'!$F$15,IF($S15&gt;'Typy taboru'!$G$15,IF($S15&gt;'Typy taboru'!$I$15,3,2),1),0)),0)</f>
        <v>0</v>
      </c>
    </row>
    <row r="16" spans="1:93" ht="24.95" customHeight="1" x14ac:dyDescent="0.2">
      <c r="B16" s="94">
        <v>15.04</v>
      </c>
      <c r="C16" s="393" t="s">
        <v>82</v>
      </c>
      <c r="D16" s="390" t="s">
        <v>179</v>
      </c>
      <c r="E16" s="439">
        <v>18.100000000000001</v>
      </c>
      <c r="F16" s="439" t="s">
        <v>23</v>
      </c>
      <c r="G16" s="95">
        <v>57</v>
      </c>
      <c r="H16" s="373">
        <f t="shared" si="0"/>
        <v>3.1491712707182318</v>
      </c>
      <c r="I16" s="96" t="s">
        <v>181</v>
      </c>
      <c r="J16" s="95">
        <v>42</v>
      </c>
      <c r="K16" s="97">
        <v>15.57</v>
      </c>
      <c r="L16" s="393" t="s">
        <v>82</v>
      </c>
      <c r="M16" s="390" t="s">
        <v>186</v>
      </c>
      <c r="N16" s="439">
        <v>10.4</v>
      </c>
      <c r="O16" s="439" t="s">
        <v>23</v>
      </c>
      <c r="P16" s="95">
        <v>16</v>
      </c>
      <c r="Q16" s="373">
        <f t="shared" si="1"/>
        <v>1.5384615384615383</v>
      </c>
      <c r="R16" s="96" t="s">
        <v>193</v>
      </c>
      <c r="S16" s="95">
        <v>14</v>
      </c>
      <c r="T16" s="98">
        <f t="shared" si="2"/>
        <v>73</v>
      </c>
      <c r="U16" s="99">
        <f t="shared" si="3"/>
        <v>2.5614035087719298</v>
      </c>
      <c r="X16" s="100">
        <f t="shared" si="4"/>
        <v>0</v>
      </c>
      <c r="Y16" s="101">
        <f t="shared" si="4"/>
        <v>0</v>
      </c>
      <c r="Z16" s="101">
        <f t="shared" si="4"/>
        <v>0</v>
      </c>
      <c r="AA16" s="102">
        <f t="shared" si="4"/>
        <v>0</v>
      </c>
      <c r="AB16" s="102">
        <f t="shared" si="4"/>
        <v>0</v>
      </c>
      <c r="AC16" s="101">
        <f t="shared" si="4"/>
        <v>0</v>
      </c>
      <c r="AD16" s="101">
        <f t="shared" si="4"/>
        <v>0</v>
      </c>
      <c r="AE16" s="102">
        <f t="shared" si="4"/>
        <v>57</v>
      </c>
      <c r="AF16" s="102">
        <f t="shared" si="4"/>
        <v>16</v>
      </c>
      <c r="AG16" s="101">
        <f t="shared" si="4"/>
        <v>0</v>
      </c>
      <c r="AH16" s="101">
        <f t="shared" si="4"/>
        <v>0</v>
      </c>
      <c r="AI16" s="102">
        <f t="shared" si="4"/>
        <v>0</v>
      </c>
      <c r="AJ16" s="102">
        <f t="shared" si="4"/>
        <v>0</v>
      </c>
      <c r="AK16" s="103">
        <f t="shared" si="5"/>
        <v>0</v>
      </c>
      <c r="AM16" s="104">
        <f t="shared" si="6"/>
        <v>0</v>
      </c>
      <c r="AN16" s="105">
        <f t="shared" si="7"/>
        <v>0</v>
      </c>
      <c r="AO16" s="106">
        <f t="shared" si="8"/>
        <v>0</v>
      </c>
      <c r="AP16" s="105">
        <f t="shared" si="9"/>
        <v>73</v>
      </c>
      <c r="AQ16" s="106">
        <f t="shared" si="10"/>
        <v>0</v>
      </c>
      <c r="AR16" s="105">
        <f t="shared" si="11"/>
        <v>0</v>
      </c>
      <c r="AS16" s="107">
        <f t="shared" si="12"/>
        <v>0</v>
      </c>
      <c r="AV16" s="100">
        <f t="shared" si="13"/>
        <v>0</v>
      </c>
      <c r="AW16" s="101">
        <f t="shared" si="13"/>
        <v>0</v>
      </c>
      <c r="AX16" s="101">
        <f t="shared" si="13"/>
        <v>0</v>
      </c>
      <c r="AY16" s="102">
        <f t="shared" si="13"/>
        <v>0</v>
      </c>
      <c r="AZ16" s="102">
        <f t="shared" si="13"/>
        <v>0</v>
      </c>
      <c r="BA16" s="101">
        <f t="shared" si="13"/>
        <v>0</v>
      </c>
      <c r="BB16" s="101">
        <f t="shared" si="13"/>
        <v>0</v>
      </c>
      <c r="BC16" s="102">
        <f t="shared" si="13"/>
        <v>18.100000000000001</v>
      </c>
      <c r="BD16" s="102">
        <f t="shared" si="13"/>
        <v>10.4</v>
      </c>
      <c r="BE16" s="101">
        <f t="shared" si="13"/>
        <v>0</v>
      </c>
      <c r="BF16" s="101">
        <f t="shared" si="13"/>
        <v>0</v>
      </c>
      <c r="BG16" s="102">
        <f t="shared" si="13"/>
        <v>0</v>
      </c>
      <c r="BH16" s="102">
        <f t="shared" si="13"/>
        <v>0</v>
      </c>
      <c r="BI16" s="103">
        <f t="shared" si="14"/>
        <v>0</v>
      </c>
      <c r="BK16" s="104">
        <f t="shared" si="15"/>
        <v>0</v>
      </c>
      <c r="BL16" s="105">
        <f t="shared" si="16"/>
        <v>0</v>
      </c>
      <c r="BM16" s="106">
        <f t="shared" si="17"/>
        <v>0</v>
      </c>
      <c r="BN16" s="105">
        <f t="shared" si="18"/>
        <v>28.5</v>
      </c>
      <c r="BO16" s="106">
        <f t="shared" si="19"/>
        <v>0</v>
      </c>
      <c r="BP16" s="105">
        <f t="shared" si="20"/>
        <v>0</v>
      </c>
      <c r="BQ16" s="107">
        <f t="shared" si="21"/>
        <v>0</v>
      </c>
      <c r="BS16" s="100">
        <f>IF(T($C16)=T('Typy taboru'!$C$8),IF($J16&gt;0,IF($J16&gt;='Typy taboru'!$F$8,IF($J16&gt;'Typy taboru'!$G$8,IF($J16&gt;'Typy taboru'!$I$8,3,2),1),0)),0)</f>
        <v>0</v>
      </c>
      <c r="BT16" s="232">
        <f>IF(T($L16)=T('Typy taboru'!$C$8),IF($S16&gt;0,IF($S16&gt;='Typy taboru'!$F$8,IF($S16&gt;'Typy taboru'!$G$8,IF($S16&gt;'Typy taboru'!$I$8,3,2),1),0)),0)</f>
        <v>0</v>
      </c>
      <c r="BV16" s="100">
        <f>IF(T($C16)=T('Typy taboru'!$C$9),IF($J16&gt;0,IF($J16&gt;='Typy taboru'!$F$9,IF($J16&gt;'Typy taboru'!$G$9,IF($J16&gt;'Typy taboru'!$I$9,3,2),1),0)),0)</f>
        <v>0</v>
      </c>
      <c r="BW16" s="232">
        <f>IF(T($L16)=T('Typy taboru'!$C$9),IF($S16&gt;0,IF($S16&gt;='Typy taboru'!$F$9,IF($S16&gt;'Typy taboru'!$G$9,IF($S16&gt;'Typy taboru'!$I$9,3,2),1),0)),0)</f>
        <v>0</v>
      </c>
      <c r="BY16" s="100">
        <f>IF(T($C16)=T('Typy taboru'!$C$10),IF($J16&gt;0,IF($J16&gt;='Typy taboru'!$F$10,IF($J16&gt;'Typy taboru'!$G$10,IF($J16&gt;'Typy taboru'!$I$10,3,2),1),0)),0)</f>
        <v>0</v>
      </c>
      <c r="BZ16" s="232">
        <f>IF(T($L16)=T('Typy taboru'!$C$10),IF($S16&gt;0,IF($S16&gt;='Typy taboru'!$F$10,IF($S16&gt;'Typy taboru'!$G$10,IF($S16&gt;'Typy taboru'!$I$10,3,2),1),0)),0)</f>
        <v>0</v>
      </c>
      <c r="CB16" s="100">
        <f>IF(T($C16)=T('Typy taboru'!$C$11),IF($J16&gt;0,IF($J16&gt;='Typy taboru'!$F$11,IF($J16&gt;'Typy taboru'!$G$11,IF($J16&gt;'Typy taboru'!$I$11,3,2),1),0)),0)</f>
        <v>0</v>
      </c>
      <c r="CC16" s="232">
        <f>IF(T($L16)=T('Typy taboru'!$C$11),IF($S16&gt;0,IF($S16&gt;='Typy taboru'!$F$11,IF($S16&gt;'Typy taboru'!$G$11,IF($S16&gt;'Typy taboru'!$I$11,3,2),1),0)),0)</f>
        <v>0</v>
      </c>
      <c r="CE16" s="100">
        <f>IF(T($C16)=T('Typy taboru'!$C$12),IF($J16&gt;0,IF($J16&gt;='Typy taboru'!$F$12,IF($J16&gt;'Typy taboru'!$G$12,IF($J16&gt;'Typy taboru'!$I$12,3,2),1),0)),0)</f>
        <v>0</v>
      </c>
      <c r="CF16" s="232">
        <f>IF(T($L16)=T('Typy taboru'!$C$12),IF($S16&gt;0,IF($S16&gt;='Typy taboru'!$F$12,IF($S16&gt;'Typy taboru'!$G$12,IF($S16&gt;'Typy taboru'!$I$12,3,2),1),0)),0)</f>
        <v>0</v>
      </c>
      <c r="CH16" s="100">
        <f>IF(T($C16)=T('Typy taboru'!$C$13),IF($J16&gt;0,IF($J16&gt;='Typy taboru'!$F$13,IF($J16&gt;'Typy taboru'!$G$13,IF($J16&gt;'Typy taboru'!$I$13,3,2),1),0)),0)</f>
        <v>0</v>
      </c>
      <c r="CI16" s="232">
        <f>IF(T($L16)=T('Typy taboru'!$C$13),IF($S16&gt;0,IF($S16&gt;='Typy taboru'!$F$13,IF($S16&gt;'Typy taboru'!$G$13,IF($S16&gt;'Typy taboru'!$I$13,3,2),1),0)),0)</f>
        <v>0</v>
      </c>
      <c r="CK16" s="100">
        <f>IF(T($C16)=T('Typy taboru'!$C$14),IF($J16&gt;0,IF($J16&gt;='Typy taboru'!$F$14,IF($J16&gt;'Typy taboru'!$G$14,IF($J16&gt;'Typy taboru'!$I$14,3,2),1),0)),0)</f>
        <v>0</v>
      </c>
      <c r="CL16" s="232">
        <f>IF(T($L16)=T('Typy taboru'!$C$14),IF($S16&gt;0,IF($S16&gt;='Typy taboru'!$F$14,IF($S16&gt;'Typy taboru'!$G$14,IF($S16&gt;'Typy taboru'!$I$14,3,2),1),0)),0)</f>
        <v>0</v>
      </c>
      <c r="CN16" s="100">
        <f>IF(T($C16)=T('Typy taboru'!$C$15),IF($J16&gt;0,IF($J16&gt;='Typy taboru'!$F$15,IF($J16&gt;'Typy taboru'!$G$15,IF($J16&gt;'Typy taboru'!$I$15,3,2),1),0)),0)</f>
        <v>0</v>
      </c>
      <c r="CO16" s="232">
        <f>IF(T($L16)=T('Typy taboru'!$C$15),IF($S16&gt;0,IF($S16&gt;='Typy taboru'!$F$15,IF($S16&gt;'Typy taboru'!$G$15,IF($S16&gt;'Typy taboru'!$I$15,3,2),1),0)),0)</f>
        <v>0</v>
      </c>
    </row>
    <row r="17" spans="2:93" ht="24.95" customHeight="1" x14ac:dyDescent="0.2">
      <c r="B17" s="94">
        <v>16.350000000000001</v>
      </c>
      <c r="C17" s="393" t="s">
        <v>82</v>
      </c>
      <c r="D17" s="390" t="s">
        <v>178</v>
      </c>
      <c r="E17" s="439">
        <v>15.8</v>
      </c>
      <c r="F17" s="439" t="s">
        <v>23</v>
      </c>
      <c r="G17" s="95">
        <v>24</v>
      </c>
      <c r="H17" s="373">
        <f t="shared" si="0"/>
        <v>1.5189873417721518</v>
      </c>
      <c r="I17" s="96" t="s">
        <v>150</v>
      </c>
      <c r="J17" s="95">
        <v>17</v>
      </c>
      <c r="K17" s="97">
        <v>17.22</v>
      </c>
      <c r="L17" s="393" t="s">
        <v>82</v>
      </c>
      <c r="M17" s="390" t="s">
        <v>187</v>
      </c>
      <c r="N17" s="439">
        <v>13.4</v>
      </c>
      <c r="O17" s="439" t="s">
        <v>23</v>
      </c>
      <c r="P17" s="95">
        <v>13</v>
      </c>
      <c r="Q17" s="373">
        <f t="shared" si="1"/>
        <v>0.97014925373134331</v>
      </c>
      <c r="R17" s="96" t="s">
        <v>191</v>
      </c>
      <c r="S17" s="95">
        <v>9</v>
      </c>
      <c r="T17" s="98">
        <f t="shared" si="2"/>
        <v>37</v>
      </c>
      <c r="U17" s="99">
        <f t="shared" si="3"/>
        <v>1.2671232876712328</v>
      </c>
      <c r="X17" s="100">
        <f t="shared" si="4"/>
        <v>0</v>
      </c>
      <c r="Y17" s="101">
        <f t="shared" si="4"/>
        <v>0</v>
      </c>
      <c r="Z17" s="101">
        <f t="shared" si="4"/>
        <v>0</v>
      </c>
      <c r="AA17" s="102">
        <f t="shared" si="4"/>
        <v>0</v>
      </c>
      <c r="AB17" s="102">
        <f t="shared" si="4"/>
        <v>0</v>
      </c>
      <c r="AC17" s="101">
        <f t="shared" si="4"/>
        <v>0</v>
      </c>
      <c r="AD17" s="101">
        <f t="shared" si="4"/>
        <v>0</v>
      </c>
      <c r="AE17" s="102">
        <f t="shared" si="4"/>
        <v>0</v>
      </c>
      <c r="AF17" s="102">
        <f t="shared" si="4"/>
        <v>24</v>
      </c>
      <c r="AG17" s="101">
        <f t="shared" si="4"/>
        <v>13</v>
      </c>
      <c r="AH17" s="101">
        <f t="shared" si="4"/>
        <v>0</v>
      </c>
      <c r="AI17" s="102">
        <f t="shared" si="4"/>
        <v>0</v>
      </c>
      <c r="AJ17" s="102">
        <f t="shared" si="4"/>
        <v>0</v>
      </c>
      <c r="AK17" s="103">
        <f t="shared" si="5"/>
        <v>0</v>
      </c>
      <c r="AM17" s="104">
        <f t="shared" si="6"/>
        <v>0</v>
      </c>
      <c r="AN17" s="105">
        <f t="shared" si="7"/>
        <v>0</v>
      </c>
      <c r="AO17" s="106">
        <f t="shared" si="8"/>
        <v>0</v>
      </c>
      <c r="AP17" s="105">
        <f t="shared" si="9"/>
        <v>24</v>
      </c>
      <c r="AQ17" s="106">
        <f t="shared" si="10"/>
        <v>13</v>
      </c>
      <c r="AR17" s="105">
        <f t="shared" si="11"/>
        <v>0</v>
      </c>
      <c r="AS17" s="107">
        <f t="shared" si="12"/>
        <v>0</v>
      </c>
      <c r="AV17" s="100">
        <f t="shared" si="13"/>
        <v>0</v>
      </c>
      <c r="AW17" s="101">
        <f t="shared" si="13"/>
        <v>0</v>
      </c>
      <c r="AX17" s="101">
        <f t="shared" si="13"/>
        <v>0</v>
      </c>
      <c r="AY17" s="102">
        <f t="shared" si="13"/>
        <v>0</v>
      </c>
      <c r="AZ17" s="102">
        <f t="shared" si="13"/>
        <v>0</v>
      </c>
      <c r="BA17" s="101">
        <f t="shared" si="13"/>
        <v>0</v>
      </c>
      <c r="BB17" s="101">
        <f t="shared" si="13"/>
        <v>0</v>
      </c>
      <c r="BC17" s="102">
        <f t="shared" si="13"/>
        <v>0</v>
      </c>
      <c r="BD17" s="102">
        <f t="shared" si="13"/>
        <v>15.8</v>
      </c>
      <c r="BE17" s="101">
        <f t="shared" si="13"/>
        <v>13.4</v>
      </c>
      <c r="BF17" s="101">
        <f t="shared" si="13"/>
        <v>0</v>
      </c>
      <c r="BG17" s="102">
        <f t="shared" si="13"/>
        <v>0</v>
      </c>
      <c r="BH17" s="102">
        <f t="shared" si="13"/>
        <v>0</v>
      </c>
      <c r="BI17" s="103">
        <f t="shared" si="14"/>
        <v>0</v>
      </c>
      <c r="BK17" s="104">
        <f t="shared" si="15"/>
        <v>0</v>
      </c>
      <c r="BL17" s="105">
        <f t="shared" si="16"/>
        <v>0</v>
      </c>
      <c r="BM17" s="106">
        <f t="shared" si="17"/>
        <v>0</v>
      </c>
      <c r="BN17" s="105">
        <f t="shared" si="18"/>
        <v>15.8</v>
      </c>
      <c r="BO17" s="106">
        <f t="shared" si="19"/>
        <v>13.4</v>
      </c>
      <c r="BP17" s="105">
        <f t="shared" si="20"/>
        <v>0</v>
      </c>
      <c r="BQ17" s="107">
        <f t="shared" si="21"/>
        <v>0</v>
      </c>
      <c r="BS17" s="100">
        <f>IF(T($C17)=T('Typy taboru'!$C$8),IF($J17&gt;0,IF($J17&gt;='Typy taboru'!$F$8,IF($J17&gt;'Typy taboru'!$G$8,IF($J17&gt;'Typy taboru'!$I$8,3,2),1),0)),0)</f>
        <v>0</v>
      </c>
      <c r="BT17" s="232">
        <f>IF(T($L17)=T('Typy taboru'!$C$8),IF($S17&gt;0,IF($S17&gt;='Typy taboru'!$F$8,IF($S17&gt;'Typy taboru'!$G$8,IF($S17&gt;'Typy taboru'!$I$8,3,2),1),0)),0)</f>
        <v>0</v>
      </c>
      <c r="BV17" s="100">
        <f>IF(T($C17)=T('Typy taboru'!$C$9),IF($J17&gt;0,IF($J17&gt;='Typy taboru'!$F$9,IF($J17&gt;'Typy taboru'!$G$9,IF($J17&gt;'Typy taboru'!$I$9,3,2),1),0)),0)</f>
        <v>0</v>
      </c>
      <c r="BW17" s="232">
        <f>IF(T($L17)=T('Typy taboru'!$C$9),IF($S17&gt;0,IF($S17&gt;='Typy taboru'!$F$9,IF($S17&gt;'Typy taboru'!$G$9,IF($S17&gt;'Typy taboru'!$I$9,3,2),1),0)),0)</f>
        <v>0</v>
      </c>
      <c r="BY17" s="100">
        <f>IF(T($C17)=T('Typy taboru'!$C$10),IF($J17&gt;0,IF($J17&gt;='Typy taboru'!$F$10,IF($J17&gt;'Typy taboru'!$G$10,IF($J17&gt;'Typy taboru'!$I$10,3,2),1),0)),0)</f>
        <v>0</v>
      </c>
      <c r="BZ17" s="232">
        <f>IF(T($L17)=T('Typy taboru'!$C$10),IF($S17&gt;0,IF($S17&gt;='Typy taboru'!$F$10,IF($S17&gt;'Typy taboru'!$G$10,IF($S17&gt;'Typy taboru'!$I$10,3,2),1),0)),0)</f>
        <v>0</v>
      </c>
      <c r="CB17" s="100">
        <f>IF(T($C17)=T('Typy taboru'!$C$11),IF($J17&gt;0,IF($J17&gt;='Typy taboru'!$F$11,IF($J17&gt;'Typy taboru'!$G$11,IF($J17&gt;'Typy taboru'!$I$11,3,2),1),0)),0)</f>
        <v>0</v>
      </c>
      <c r="CC17" s="232">
        <f>IF(T($L17)=T('Typy taboru'!$C$11),IF($S17&gt;0,IF($S17&gt;='Typy taboru'!$F$11,IF($S17&gt;'Typy taboru'!$G$11,IF($S17&gt;'Typy taboru'!$I$11,3,2),1),0)),0)</f>
        <v>0</v>
      </c>
      <c r="CE17" s="100">
        <f>IF(T($C17)=T('Typy taboru'!$C$12),IF($J17&gt;0,IF($J17&gt;='Typy taboru'!$F$12,IF($J17&gt;'Typy taboru'!$G$12,IF($J17&gt;'Typy taboru'!$I$12,3,2),1),0)),0)</f>
        <v>0</v>
      </c>
      <c r="CF17" s="232">
        <f>IF(T($L17)=T('Typy taboru'!$C$12),IF($S17&gt;0,IF($S17&gt;='Typy taboru'!$F$12,IF($S17&gt;'Typy taboru'!$G$12,IF($S17&gt;'Typy taboru'!$I$12,3,2),1),0)),0)</f>
        <v>0</v>
      </c>
      <c r="CH17" s="100">
        <f>IF(T($C17)=T('Typy taboru'!$C$13),IF($J17&gt;0,IF($J17&gt;='Typy taboru'!$F$13,IF($J17&gt;'Typy taboru'!$G$13,IF($J17&gt;'Typy taboru'!$I$13,3,2),1),0)),0)</f>
        <v>0</v>
      </c>
      <c r="CI17" s="232">
        <f>IF(T($L17)=T('Typy taboru'!$C$13),IF($S17&gt;0,IF($S17&gt;='Typy taboru'!$F$13,IF($S17&gt;'Typy taboru'!$G$13,IF($S17&gt;'Typy taboru'!$I$13,3,2),1),0)),0)</f>
        <v>0</v>
      </c>
      <c r="CK17" s="100">
        <f>IF(T($C17)=T('Typy taboru'!$C$14),IF($J17&gt;0,IF($J17&gt;='Typy taboru'!$F$14,IF($J17&gt;'Typy taboru'!$G$14,IF($J17&gt;'Typy taboru'!$I$14,3,2),1),0)),0)</f>
        <v>0</v>
      </c>
      <c r="CL17" s="232">
        <f>IF(T($L17)=T('Typy taboru'!$C$14),IF($S17&gt;0,IF($S17&gt;='Typy taboru'!$F$14,IF($S17&gt;'Typy taboru'!$G$14,IF($S17&gt;'Typy taboru'!$I$14,3,2),1),0)),0)</f>
        <v>0</v>
      </c>
      <c r="CN17" s="100">
        <f>IF(T($C17)=T('Typy taboru'!$C$15),IF($J17&gt;0,IF($J17&gt;='Typy taboru'!$F$15,IF($J17&gt;'Typy taboru'!$G$15,IF($J17&gt;'Typy taboru'!$I$15,3,2),1),0)),0)</f>
        <v>0</v>
      </c>
      <c r="CO17" s="232">
        <f>IF(T($L17)=T('Typy taboru'!$C$15),IF($S17&gt;0,IF($S17&gt;='Typy taboru'!$F$15,IF($S17&gt;'Typy taboru'!$G$15,IF($S17&gt;'Typy taboru'!$I$15,3,2),1),0)),0)</f>
        <v>0</v>
      </c>
    </row>
    <row r="18" spans="2:93" ht="24.95" customHeight="1" thickBot="1" x14ac:dyDescent="0.25">
      <c r="B18" s="371">
        <v>19</v>
      </c>
      <c r="C18" s="393" t="s">
        <v>82</v>
      </c>
      <c r="D18" s="390" t="s">
        <v>177</v>
      </c>
      <c r="E18" s="439">
        <v>13.5</v>
      </c>
      <c r="F18" s="439" t="s">
        <v>23</v>
      </c>
      <c r="G18" s="372">
        <v>14</v>
      </c>
      <c r="H18" s="373">
        <f t="shared" ref="H18" si="56">G18/(N(E18)+N(F18))</f>
        <v>1.037037037037037</v>
      </c>
      <c r="I18" s="96" t="s">
        <v>182</v>
      </c>
      <c r="J18" s="372">
        <v>10</v>
      </c>
      <c r="K18" s="374">
        <v>19.45</v>
      </c>
      <c r="L18" s="393" t="s">
        <v>82</v>
      </c>
      <c r="M18" s="390" t="s">
        <v>188</v>
      </c>
      <c r="N18" s="439">
        <v>11.1</v>
      </c>
      <c r="O18" s="439" t="s">
        <v>23</v>
      </c>
      <c r="P18" s="372">
        <v>8</v>
      </c>
      <c r="Q18" s="373">
        <f t="shared" ref="Q18" si="57">P18/(N(N18)+N(O18))</f>
        <v>0.7207207207207208</v>
      </c>
      <c r="R18" s="96" t="s">
        <v>108</v>
      </c>
      <c r="S18" s="372">
        <v>5</v>
      </c>
      <c r="T18" s="109">
        <f t="shared" si="2"/>
        <v>22</v>
      </c>
      <c r="U18" s="110">
        <f t="shared" si="3"/>
        <v>0.89430894308943087</v>
      </c>
      <c r="V18" s="248" t="s">
        <v>67</v>
      </c>
      <c r="W18" s="249" t="s">
        <v>66</v>
      </c>
      <c r="X18" s="111">
        <f t="shared" ref="X18:AJ18" si="58">IF(N($B18)&gt;0,IF($B18&gt;=X$6,IF($B18&lt;=X$8,$G18,0),0),0)+IF(N($K18)&gt;0,IF($K18&gt;=X$6,IF($K18&lt;=X$8,$P18,0),0),0)</f>
        <v>0</v>
      </c>
      <c r="Y18" s="112">
        <f t="shared" si="58"/>
        <v>0</v>
      </c>
      <c r="Z18" s="112">
        <f t="shared" si="58"/>
        <v>0</v>
      </c>
      <c r="AA18" s="113">
        <f t="shared" si="58"/>
        <v>0</v>
      </c>
      <c r="AB18" s="113">
        <f t="shared" si="58"/>
        <v>0</v>
      </c>
      <c r="AC18" s="112">
        <f t="shared" si="58"/>
        <v>0</v>
      </c>
      <c r="AD18" s="112">
        <f t="shared" si="58"/>
        <v>0</v>
      </c>
      <c r="AE18" s="113">
        <f t="shared" si="58"/>
        <v>0</v>
      </c>
      <c r="AF18" s="113">
        <f t="shared" si="58"/>
        <v>0</v>
      </c>
      <c r="AG18" s="112">
        <f t="shared" si="58"/>
        <v>0</v>
      </c>
      <c r="AH18" s="112">
        <f t="shared" si="58"/>
        <v>22</v>
      </c>
      <c r="AI18" s="113">
        <f t="shared" si="58"/>
        <v>0</v>
      </c>
      <c r="AJ18" s="113">
        <f t="shared" si="58"/>
        <v>0</v>
      </c>
      <c r="AK18" s="114">
        <f t="shared" si="5"/>
        <v>0</v>
      </c>
      <c r="AM18" s="115">
        <f t="shared" si="6"/>
        <v>0</v>
      </c>
      <c r="AN18" s="116">
        <f t="shared" si="7"/>
        <v>0</v>
      </c>
      <c r="AO18" s="117">
        <f t="shared" si="8"/>
        <v>0</v>
      </c>
      <c r="AP18" s="116">
        <f t="shared" si="9"/>
        <v>0</v>
      </c>
      <c r="AQ18" s="117">
        <f t="shared" si="10"/>
        <v>22</v>
      </c>
      <c r="AR18" s="116">
        <f t="shared" si="11"/>
        <v>0</v>
      </c>
      <c r="AS18" s="118">
        <f t="shared" si="12"/>
        <v>0</v>
      </c>
      <c r="AV18" s="111">
        <f t="shared" ref="AV18:BH18" si="59">IF(N($B18)&gt;0,IF($B18&gt;=AV$6,IF($B18&lt;=AV$8,N($E18)+N($F18),0),0),0)+IF(N($K18)&gt;0,IF($K18&gt;=AV$6,IF($K18&lt;=AV$8,N($N18)+N($O18),0),0),0)</f>
        <v>0</v>
      </c>
      <c r="AW18" s="112">
        <f t="shared" si="59"/>
        <v>0</v>
      </c>
      <c r="AX18" s="112">
        <f t="shared" si="59"/>
        <v>0</v>
      </c>
      <c r="AY18" s="113">
        <f t="shared" si="59"/>
        <v>0</v>
      </c>
      <c r="AZ18" s="113">
        <f t="shared" si="59"/>
        <v>0</v>
      </c>
      <c r="BA18" s="112">
        <f t="shared" si="59"/>
        <v>0</v>
      </c>
      <c r="BB18" s="112">
        <f t="shared" si="59"/>
        <v>0</v>
      </c>
      <c r="BC18" s="113">
        <f t="shared" si="59"/>
        <v>0</v>
      </c>
      <c r="BD18" s="113">
        <f t="shared" si="59"/>
        <v>0</v>
      </c>
      <c r="BE18" s="112">
        <f t="shared" si="59"/>
        <v>0</v>
      </c>
      <c r="BF18" s="112">
        <f t="shared" si="59"/>
        <v>24.6</v>
      </c>
      <c r="BG18" s="113">
        <f t="shared" si="59"/>
        <v>0</v>
      </c>
      <c r="BH18" s="113">
        <f t="shared" si="59"/>
        <v>0</v>
      </c>
      <c r="BI18" s="114">
        <f t="shared" si="14"/>
        <v>0</v>
      </c>
      <c r="BK18" s="115">
        <f t="shared" si="15"/>
        <v>0</v>
      </c>
      <c r="BL18" s="116">
        <f t="shared" si="16"/>
        <v>0</v>
      </c>
      <c r="BM18" s="117">
        <f t="shared" si="17"/>
        <v>0</v>
      </c>
      <c r="BN18" s="116">
        <f t="shared" si="18"/>
        <v>0</v>
      </c>
      <c r="BO18" s="117">
        <f t="shared" si="19"/>
        <v>24.6</v>
      </c>
      <c r="BP18" s="116">
        <f t="shared" si="20"/>
        <v>0</v>
      </c>
      <c r="BQ18" s="118">
        <f t="shared" si="21"/>
        <v>0</v>
      </c>
      <c r="BS18" s="111">
        <f>IF(T($C18)=T('Typy taboru'!$C$8),IF($J18&gt;0,IF($J18&gt;='Typy taboru'!$F$8,IF($J18&gt;'Typy taboru'!$G$8,IF($J18&gt;'Typy taboru'!$I$8,3,2),1),0)),0)</f>
        <v>0</v>
      </c>
      <c r="BT18" s="233">
        <f>IF(T($L18)=T('Typy taboru'!$C$8),IF($S18&gt;0,IF($S18&gt;='Typy taboru'!$F$8,IF($S18&gt;'Typy taboru'!$G$8,IF($S18&gt;'Typy taboru'!$I$8,3,2),1),0)),0)</f>
        <v>0</v>
      </c>
      <c r="BV18" s="111">
        <f>IF(T($C18)=T('Typy taboru'!$C$9),IF($J18&gt;0,IF($J18&gt;='Typy taboru'!$F$9,IF($J18&gt;'Typy taboru'!$G$9,IF($J18&gt;'Typy taboru'!$I$9,3,2),1),0)),0)</f>
        <v>0</v>
      </c>
      <c r="BW18" s="233">
        <f>IF(T($L18)=T('Typy taboru'!$C$9),IF($S18&gt;0,IF($S18&gt;='Typy taboru'!$F$9,IF($S18&gt;'Typy taboru'!$G$9,IF($S18&gt;'Typy taboru'!$I$9,3,2),1),0)),0)</f>
        <v>0</v>
      </c>
      <c r="BY18" s="111">
        <f>IF(T($C18)=T('Typy taboru'!$C$10),IF($J18&gt;0,IF($J18&gt;='Typy taboru'!$F$10,IF($J18&gt;'Typy taboru'!$G$10,IF($J18&gt;'Typy taboru'!$I$10,3,2),1),0)),0)</f>
        <v>0</v>
      </c>
      <c r="BZ18" s="233">
        <f>IF(T($L18)=T('Typy taboru'!$C$10),IF($S18&gt;0,IF($S18&gt;='Typy taboru'!$F$10,IF($S18&gt;'Typy taboru'!$G$10,IF($S18&gt;'Typy taboru'!$I$10,3,2),1),0)),0)</f>
        <v>0</v>
      </c>
      <c r="CB18" s="111">
        <f>IF(T($C18)=T('Typy taboru'!$C$11),IF($J18&gt;0,IF($J18&gt;='Typy taboru'!$F$11,IF($J18&gt;'Typy taboru'!$G$11,IF($J18&gt;'Typy taboru'!$I$11,3,2),1),0)),0)</f>
        <v>0</v>
      </c>
      <c r="CC18" s="233">
        <f>IF(T($L18)=T('Typy taboru'!$C$11),IF($S18&gt;0,IF($S18&gt;='Typy taboru'!$F$11,IF($S18&gt;'Typy taboru'!$G$11,IF($S18&gt;'Typy taboru'!$I$11,3,2),1),0)),0)</f>
        <v>0</v>
      </c>
      <c r="CE18" s="111">
        <f>IF(T($C18)=T('Typy taboru'!$C$12),IF($J18&gt;0,IF($J18&gt;='Typy taboru'!$F$12,IF($J18&gt;'Typy taboru'!$G$12,IF($J18&gt;'Typy taboru'!$I$12,3,2),1),0)),0)</f>
        <v>0</v>
      </c>
      <c r="CF18" s="233">
        <f>IF(T($L18)=T('Typy taboru'!$C$12),IF($S18&gt;0,IF($S18&gt;='Typy taboru'!$F$12,IF($S18&gt;'Typy taboru'!$G$12,IF($S18&gt;'Typy taboru'!$I$12,3,2),1),0)),0)</f>
        <v>0</v>
      </c>
      <c r="CH18" s="111">
        <f>IF(T($C18)=T('Typy taboru'!$C$13),IF($J18&gt;0,IF($J18&gt;='Typy taboru'!$F$13,IF($J18&gt;'Typy taboru'!$G$13,IF($J18&gt;'Typy taboru'!$I$13,3,2),1),0)),0)</f>
        <v>0</v>
      </c>
      <c r="CI18" s="233">
        <f>IF(T($L18)=T('Typy taboru'!$C$13),IF($S18&gt;0,IF($S18&gt;='Typy taboru'!$F$13,IF($S18&gt;'Typy taboru'!$G$13,IF($S18&gt;'Typy taboru'!$I$13,3,2),1),0)),0)</f>
        <v>0</v>
      </c>
      <c r="CK18" s="111">
        <f>IF(T($C18)=T('Typy taboru'!$C$14),IF($J18&gt;0,IF($J18&gt;='Typy taboru'!$F$14,IF($J18&gt;'Typy taboru'!$G$14,IF($J18&gt;'Typy taboru'!$I$14,3,2),1),0)),0)</f>
        <v>0</v>
      </c>
      <c r="CL18" s="233">
        <f>IF(T($L18)=T('Typy taboru'!$C$14),IF($S18&gt;0,IF($S18&gt;='Typy taboru'!$F$14,IF($S18&gt;'Typy taboru'!$G$14,IF($S18&gt;'Typy taboru'!$I$14,3,2),1),0)),0)</f>
        <v>0</v>
      </c>
      <c r="CN18" s="111">
        <f>IF(T($C18)=T('Typy taboru'!$C$15),IF($J18&gt;0,IF($J18&gt;='Typy taboru'!$F$15,IF($J18&gt;'Typy taboru'!$G$15,IF($J18&gt;'Typy taboru'!$I$15,3,2),1),0)),0)</f>
        <v>0</v>
      </c>
      <c r="CO18" s="233">
        <f>IF(T($L18)=T('Typy taboru'!$C$15),IF($S18&gt;0,IF($S18&gt;='Typy taboru'!$F$15,IF($S18&gt;'Typy taboru'!$G$15,IF($S18&gt;'Typy taboru'!$I$15,3,2),1),0)),0)</f>
        <v>0</v>
      </c>
    </row>
    <row r="19" spans="2:93" ht="24.95" customHeight="1" thickBot="1" x14ac:dyDescent="0.25">
      <c r="B19" s="119" t="s">
        <v>22</v>
      </c>
      <c r="C19" s="227"/>
      <c r="D19" s="120"/>
      <c r="E19" s="440">
        <f>SUM(E9:E18)</f>
        <v>106.89999999999999</v>
      </c>
      <c r="F19" s="440">
        <f>SUM(F9:F18)</f>
        <v>0</v>
      </c>
      <c r="G19" s="121">
        <f>SUM(G9:G18)</f>
        <v>219</v>
      </c>
      <c r="H19" s="122">
        <f t="shared" ref="H19" si="60">G19/(N(E19)+N(F19))</f>
        <v>2.0486435921421893</v>
      </c>
      <c r="I19" s="123" t="s">
        <v>23</v>
      </c>
      <c r="J19" s="124" t="s">
        <v>23</v>
      </c>
      <c r="K19" s="125" t="s">
        <v>22</v>
      </c>
      <c r="L19" s="227"/>
      <c r="M19" s="120"/>
      <c r="N19" s="440">
        <f>SUM(N9:N18)</f>
        <v>96.9</v>
      </c>
      <c r="O19" s="440">
        <f>SUM(O9:O18)</f>
        <v>0</v>
      </c>
      <c r="P19" s="121">
        <f>SUM(P9:P18)</f>
        <v>211</v>
      </c>
      <c r="Q19" s="122">
        <f t="shared" ref="Q19" si="61">P19/(N(N19)+N(O19))</f>
        <v>2.1775025799793601</v>
      </c>
      <c r="R19" s="123" t="s">
        <v>23</v>
      </c>
      <c r="S19" s="124" t="s">
        <v>23</v>
      </c>
      <c r="T19" s="126">
        <f t="shared" si="2"/>
        <v>430</v>
      </c>
      <c r="U19" s="127">
        <f t="shared" si="3"/>
        <v>2.1099116781157998</v>
      </c>
      <c r="V19" s="441">
        <f>E19+F19+N19+O19</f>
        <v>203.8</v>
      </c>
      <c r="W19" s="442">
        <f>F19+O19</f>
        <v>0</v>
      </c>
    </row>
    <row r="20" spans="2:93" ht="24.95" customHeight="1" thickBot="1" x14ac:dyDescent="0.25">
      <c r="B20" s="150" t="s">
        <v>26</v>
      </c>
      <c r="C20" s="228"/>
      <c r="D20" s="147"/>
      <c r="E20" s="250" t="s">
        <v>23</v>
      </c>
      <c r="F20" s="250" t="s">
        <v>23</v>
      </c>
      <c r="G20" s="148">
        <f>MAX(G9:G18)</f>
        <v>57</v>
      </c>
      <c r="H20" s="149">
        <f>MAX(H9:H18)</f>
        <v>3.7179487179487181</v>
      </c>
      <c r="I20" s="120" t="s">
        <v>23</v>
      </c>
      <c r="J20" s="153">
        <f>MAX(J9:J18)</f>
        <v>42</v>
      </c>
      <c r="K20" s="125" t="s">
        <v>26</v>
      </c>
      <c r="L20" s="227"/>
      <c r="M20" s="147"/>
      <c r="N20" s="250" t="s">
        <v>23</v>
      </c>
      <c r="O20" s="250" t="s">
        <v>23</v>
      </c>
      <c r="P20" s="148">
        <f>MAX(P9:P18)</f>
        <v>50</v>
      </c>
      <c r="Q20" s="149">
        <f>MAX(Q9:Q18)</f>
        <v>6.1728395061728394</v>
      </c>
      <c r="R20" s="120" t="s">
        <v>23</v>
      </c>
      <c r="S20" s="153">
        <f>MAX(S9:S18)</f>
        <v>42</v>
      </c>
      <c r="T20" s="151">
        <f>MAX(T9:T18)</f>
        <v>73</v>
      </c>
      <c r="U20" s="152">
        <f>MAX(U9:U18)</f>
        <v>3.7106918238993716</v>
      </c>
    </row>
    <row r="21" spans="2:93" ht="24.95" customHeight="1" x14ac:dyDescent="0.2"/>
    <row r="22" spans="2:93" ht="24.95" customHeight="1" x14ac:dyDescent="0.2"/>
    <row r="23" spans="2:93" ht="24.95" customHeight="1" x14ac:dyDescent="0.2"/>
    <row r="24" spans="2:93" ht="24.95" customHeight="1" x14ac:dyDescent="0.2"/>
    <row r="25" spans="2:93" ht="24.95" customHeight="1" x14ac:dyDescent="0.2"/>
    <row r="26" spans="2:93" ht="24.95" customHeight="1" x14ac:dyDescent="0.2"/>
    <row r="27" spans="2:93" ht="24.95" customHeight="1" x14ac:dyDescent="0.2"/>
    <row r="28" spans="2:93" ht="24.95" customHeight="1" x14ac:dyDescent="0.2"/>
    <row r="29" spans="2:93" ht="24.95" customHeight="1" x14ac:dyDescent="0.2"/>
    <row r="30" spans="2:93" ht="24.95" customHeight="1" x14ac:dyDescent="0.2"/>
    <row r="31" spans="2:93" ht="24.95" customHeight="1" x14ac:dyDescent="0.2"/>
    <row r="32" spans="2:93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24.95" customHeight="1" x14ac:dyDescent="0.2"/>
    <row r="48" ht="24.95" customHeight="1" x14ac:dyDescent="0.2"/>
    <row r="49" ht="24.95" customHeight="1" x14ac:dyDescent="0.2"/>
    <row r="50" ht="24.95" customHeight="1" x14ac:dyDescent="0.2"/>
    <row r="51" ht="24.95" customHeight="1" x14ac:dyDescent="0.2"/>
    <row r="52" ht="24.95" customHeight="1" x14ac:dyDescent="0.2"/>
    <row r="53" ht="24.95" customHeight="1" x14ac:dyDescent="0.2"/>
    <row r="54" ht="24.95" customHeight="1" x14ac:dyDescent="0.2"/>
    <row r="55" ht="24.95" customHeight="1" x14ac:dyDescent="0.2"/>
    <row r="56" ht="24.95" customHeight="1" x14ac:dyDescent="0.2"/>
    <row r="57" ht="24.95" customHeight="1" x14ac:dyDescent="0.2"/>
    <row r="58" ht="24.95" customHeight="1" x14ac:dyDescent="0.2"/>
    <row r="59" ht="24.95" customHeight="1" x14ac:dyDescent="0.2"/>
    <row r="60" ht="24.95" customHeight="1" x14ac:dyDescent="0.2"/>
    <row r="61" ht="24.95" customHeight="1" x14ac:dyDescent="0.2"/>
    <row r="62" ht="24.95" customHeight="1" x14ac:dyDescent="0.2"/>
    <row r="63" ht="24.95" customHeight="1" x14ac:dyDescent="0.2"/>
    <row r="64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  <row r="119" ht="24.95" customHeight="1" x14ac:dyDescent="0.2"/>
    <row r="120" ht="24.95" customHeight="1" x14ac:dyDescent="0.2"/>
    <row r="121" ht="24.95" customHeight="1" x14ac:dyDescent="0.2"/>
    <row r="122" ht="24.95" customHeight="1" x14ac:dyDescent="0.2"/>
    <row r="123" ht="24.95" customHeight="1" x14ac:dyDescent="0.2"/>
    <row r="124" ht="24.95" customHeight="1" x14ac:dyDescent="0.2"/>
    <row r="125" ht="24.95" customHeight="1" x14ac:dyDescent="0.2"/>
    <row r="126" ht="24.95" customHeight="1" x14ac:dyDescent="0.2"/>
    <row r="127" ht="24.95" customHeight="1" x14ac:dyDescent="0.2"/>
    <row r="128" ht="24.95" customHeight="1" x14ac:dyDescent="0.2"/>
    <row r="129" ht="24.95" customHeight="1" x14ac:dyDescent="0.2"/>
    <row r="130" ht="24.95" customHeight="1" x14ac:dyDescent="0.2"/>
    <row r="131" ht="24.95" customHeight="1" x14ac:dyDescent="0.2"/>
    <row r="132" ht="24.95" customHeight="1" x14ac:dyDescent="0.2"/>
    <row r="133" ht="24.95" customHeight="1" x14ac:dyDescent="0.2"/>
    <row r="134" ht="24.95" customHeight="1" x14ac:dyDescent="0.2"/>
    <row r="135" ht="24.95" customHeight="1" x14ac:dyDescent="0.2"/>
    <row r="136" ht="24.95" customHeight="1" x14ac:dyDescent="0.2"/>
    <row r="137" ht="24.95" customHeight="1" x14ac:dyDescent="0.2"/>
    <row r="138" ht="24.95" customHeight="1" x14ac:dyDescent="0.2"/>
    <row r="139" ht="24.95" customHeight="1" x14ac:dyDescent="0.2"/>
    <row r="140" ht="24.95" customHeight="1" x14ac:dyDescent="0.2"/>
    <row r="141" ht="24.95" customHeight="1" x14ac:dyDescent="0.2"/>
    <row r="142" ht="24.95" customHeight="1" x14ac:dyDescent="0.2"/>
    <row r="143" ht="24.95" customHeight="1" x14ac:dyDescent="0.2"/>
    <row r="144" ht="24.95" customHeight="1" x14ac:dyDescent="0.2"/>
    <row r="145" ht="24.95" customHeight="1" x14ac:dyDescent="0.2"/>
    <row r="146" ht="24.95" customHeight="1" x14ac:dyDescent="0.2"/>
    <row r="147" ht="24.95" customHeight="1" x14ac:dyDescent="0.2"/>
    <row r="148" ht="24.95" customHeight="1" x14ac:dyDescent="0.2"/>
    <row r="149" ht="24.95" customHeight="1" x14ac:dyDescent="0.2"/>
    <row r="150" ht="24.95" customHeight="1" x14ac:dyDescent="0.2"/>
    <row r="151" ht="24.95" customHeight="1" x14ac:dyDescent="0.2"/>
    <row r="152" ht="24.95" customHeight="1" x14ac:dyDescent="0.2"/>
    <row r="153" ht="24.95" customHeight="1" x14ac:dyDescent="0.2"/>
    <row r="154" ht="24.95" customHeight="1" x14ac:dyDescent="0.2"/>
    <row r="155" ht="24.95" customHeight="1" x14ac:dyDescent="0.2"/>
    <row r="156" ht="24.95" customHeight="1" x14ac:dyDescent="0.2"/>
    <row r="157" ht="24.95" customHeight="1" x14ac:dyDescent="0.2"/>
    <row r="158" ht="24.95" customHeight="1" x14ac:dyDescent="0.2"/>
    <row r="159" ht="24.95" customHeight="1" x14ac:dyDescent="0.2"/>
    <row r="160" ht="24.95" customHeight="1" x14ac:dyDescent="0.2"/>
    <row r="161" ht="24.95" customHeight="1" x14ac:dyDescent="0.2"/>
    <row r="162" ht="24.95" customHeight="1" x14ac:dyDescent="0.2"/>
    <row r="163" ht="24.95" customHeight="1" x14ac:dyDescent="0.2"/>
    <row r="164" ht="24.95" customHeight="1" x14ac:dyDescent="0.2"/>
    <row r="165" ht="24.95" customHeight="1" x14ac:dyDescent="0.2"/>
    <row r="166" ht="24.95" customHeight="1" x14ac:dyDescent="0.2"/>
    <row r="167" ht="24.95" customHeight="1" x14ac:dyDescent="0.2"/>
    <row r="168" ht="24.95" customHeight="1" x14ac:dyDescent="0.2"/>
    <row r="169" ht="24.95" customHeight="1" x14ac:dyDescent="0.2"/>
    <row r="170" ht="24.95" customHeight="1" x14ac:dyDescent="0.2"/>
    <row r="171" ht="24.95" customHeight="1" x14ac:dyDescent="0.2"/>
    <row r="172" ht="24.95" customHeight="1" x14ac:dyDescent="0.2"/>
    <row r="173" ht="24.95" customHeight="1" x14ac:dyDescent="0.2"/>
    <row r="174" ht="24.95" customHeight="1" x14ac:dyDescent="0.2"/>
    <row r="175" ht="24.95" customHeight="1" x14ac:dyDescent="0.2"/>
    <row r="176" ht="24.95" customHeight="1" x14ac:dyDescent="0.2"/>
    <row r="177" ht="24.95" customHeight="1" x14ac:dyDescent="0.2"/>
    <row r="178" ht="24.95" customHeight="1" x14ac:dyDescent="0.2"/>
    <row r="179" ht="24.95" customHeight="1" x14ac:dyDescent="0.2"/>
    <row r="180" ht="24.95" customHeight="1" x14ac:dyDescent="0.2"/>
    <row r="181" ht="24.95" customHeight="1" x14ac:dyDescent="0.2"/>
    <row r="182" ht="24.95" customHeight="1" x14ac:dyDescent="0.2"/>
    <row r="183" ht="24.95" customHeight="1" x14ac:dyDescent="0.2"/>
    <row r="184" ht="24.95" customHeight="1" x14ac:dyDescent="0.2"/>
    <row r="185" ht="24.95" customHeight="1" x14ac:dyDescent="0.2"/>
    <row r="186" ht="24.95" customHeight="1" x14ac:dyDescent="0.2"/>
    <row r="187" ht="24.95" customHeight="1" x14ac:dyDescent="0.2"/>
    <row r="188" ht="24.95" customHeight="1" x14ac:dyDescent="0.2"/>
    <row r="189" ht="24.95" customHeight="1" x14ac:dyDescent="0.2"/>
    <row r="190" ht="24.95" customHeight="1" x14ac:dyDescent="0.2"/>
    <row r="191" ht="24.95" customHeight="1" x14ac:dyDescent="0.2"/>
    <row r="192" ht="24.95" customHeight="1" x14ac:dyDescent="0.2"/>
    <row r="193" ht="24.95" customHeight="1" x14ac:dyDescent="0.2"/>
    <row r="194" ht="24.95" customHeight="1" x14ac:dyDescent="0.2"/>
    <row r="195" ht="24.95" customHeight="1" x14ac:dyDescent="0.2"/>
    <row r="196" ht="24.95" customHeight="1" x14ac:dyDescent="0.2"/>
    <row r="197" ht="24.95" customHeight="1" x14ac:dyDescent="0.2"/>
    <row r="198" ht="24.95" customHeight="1" x14ac:dyDescent="0.2"/>
    <row r="199" ht="24.95" customHeight="1" x14ac:dyDescent="0.2"/>
    <row r="200" ht="24.95" customHeight="1" x14ac:dyDescent="0.2"/>
    <row r="201" ht="24.95" customHeight="1" x14ac:dyDescent="0.2"/>
    <row r="202" ht="24.95" customHeight="1" x14ac:dyDescent="0.2"/>
    <row r="203" ht="24.95" customHeight="1" x14ac:dyDescent="0.2"/>
    <row r="204" ht="24.95" customHeight="1" x14ac:dyDescent="0.2"/>
    <row r="205" ht="24.95" customHeight="1" x14ac:dyDescent="0.2"/>
    <row r="206" ht="24.95" customHeight="1" x14ac:dyDescent="0.2"/>
    <row r="207" ht="24.95" customHeight="1" x14ac:dyDescent="0.2"/>
    <row r="208" ht="24.95" customHeight="1" x14ac:dyDescent="0.2"/>
    <row r="209" ht="24.95" customHeight="1" x14ac:dyDescent="0.2"/>
    <row r="210" ht="24.95" customHeight="1" x14ac:dyDescent="0.2"/>
    <row r="211" ht="24.95" customHeight="1" x14ac:dyDescent="0.2"/>
    <row r="212" ht="24.95" customHeight="1" x14ac:dyDescent="0.2"/>
    <row r="213" ht="24.95" customHeight="1" x14ac:dyDescent="0.2"/>
    <row r="214" ht="24.95" customHeight="1" x14ac:dyDescent="0.2"/>
    <row r="215" ht="24.95" customHeight="1" x14ac:dyDescent="0.2"/>
    <row r="216" ht="24.95" customHeight="1" x14ac:dyDescent="0.2"/>
    <row r="217" ht="24.95" customHeight="1" x14ac:dyDescent="0.2"/>
    <row r="218" ht="24.95" customHeight="1" x14ac:dyDescent="0.2"/>
    <row r="219" ht="24.95" customHeight="1" x14ac:dyDescent="0.2"/>
    <row r="220" ht="24.95" customHeight="1" x14ac:dyDescent="0.2"/>
    <row r="221" ht="24.95" customHeight="1" x14ac:dyDescent="0.2"/>
    <row r="222" ht="24.95" customHeight="1" x14ac:dyDescent="0.2"/>
    <row r="223" ht="24.95" customHeight="1" x14ac:dyDescent="0.2"/>
    <row r="224" ht="24.95" customHeight="1" x14ac:dyDescent="0.2"/>
    <row r="225" ht="24.95" customHeight="1" x14ac:dyDescent="0.2"/>
    <row r="226" ht="24.95" customHeight="1" x14ac:dyDescent="0.2"/>
    <row r="227" ht="24.95" customHeight="1" x14ac:dyDescent="0.2"/>
    <row r="228" ht="24.95" customHeight="1" x14ac:dyDescent="0.2"/>
    <row r="229" ht="24.95" customHeight="1" x14ac:dyDescent="0.2"/>
    <row r="230" ht="24.95" customHeight="1" x14ac:dyDescent="0.2"/>
    <row r="231" ht="24.95" customHeight="1" x14ac:dyDescent="0.2"/>
    <row r="232" ht="24.95" customHeight="1" x14ac:dyDescent="0.2"/>
    <row r="233" ht="24.95" customHeight="1" x14ac:dyDescent="0.2"/>
    <row r="234" ht="24.95" customHeight="1" x14ac:dyDescent="0.2"/>
    <row r="235" ht="24.95" customHeight="1" x14ac:dyDescent="0.2"/>
    <row r="236" ht="24.95" customHeight="1" x14ac:dyDescent="0.2"/>
    <row r="237" ht="24.95" customHeight="1" x14ac:dyDescent="0.2"/>
    <row r="238" ht="24.95" customHeight="1" x14ac:dyDescent="0.2"/>
    <row r="239" ht="24.95" customHeight="1" x14ac:dyDescent="0.2"/>
    <row r="240" ht="24.95" customHeight="1" x14ac:dyDescent="0.2"/>
    <row r="241" ht="24.95" customHeight="1" x14ac:dyDescent="0.2"/>
    <row r="242" ht="24.95" customHeight="1" x14ac:dyDescent="0.2"/>
    <row r="243" ht="24.95" customHeight="1" x14ac:dyDescent="0.2"/>
    <row r="244" ht="24.95" customHeight="1" x14ac:dyDescent="0.2"/>
    <row r="245" ht="24.95" customHeight="1" x14ac:dyDescent="0.2"/>
    <row r="246" ht="24.95" customHeight="1" x14ac:dyDescent="0.2"/>
    <row r="247" ht="24.95" customHeight="1" x14ac:dyDescent="0.2"/>
    <row r="248" ht="24.95" customHeight="1" x14ac:dyDescent="0.2"/>
    <row r="249" ht="24.95" customHeight="1" x14ac:dyDescent="0.2"/>
    <row r="250" ht="24.95" customHeight="1" x14ac:dyDescent="0.2"/>
    <row r="251" ht="24.95" customHeight="1" x14ac:dyDescent="0.2"/>
    <row r="252" ht="24.95" customHeight="1" x14ac:dyDescent="0.2"/>
    <row r="253" ht="24.95" customHeight="1" x14ac:dyDescent="0.2"/>
    <row r="254" ht="24.95" customHeight="1" x14ac:dyDescent="0.2"/>
    <row r="255" ht="24.95" customHeight="1" x14ac:dyDescent="0.2"/>
    <row r="256" ht="24.95" customHeight="1" x14ac:dyDescent="0.2"/>
    <row r="257" ht="24.95" customHeight="1" x14ac:dyDescent="0.2"/>
    <row r="258" ht="24.95" customHeight="1" x14ac:dyDescent="0.2"/>
    <row r="259" ht="24.95" customHeight="1" x14ac:dyDescent="0.2"/>
    <row r="260" ht="24.95" customHeight="1" x14ac:dyDescent="0.2"/>
    <row r="261" ht="24.95" customHeight="1" x14ac:dyDescent="0.2"/>
    <row r="262" ht="24.95" customHeight="1" x14ac:dyDescent="0.2"/>
    <row r="263" ht="24.95" customHeight="1" x14ac:dyDescent="0.2"/>
    <row r="264" ht="24.95" customHeight="1" x14ac:dyDescent="0.2"/>
    <row r="265" ht="24.95" customHeight="1" x14ac:dyDescent="0.2"/>
    <row r="266" ht="24.95" customHeight="1" x14ac:dyDescent="0.2"/>
    <row r="267" ht="24.95" customHeight="1" x14ac:dyDescent="0.2"/>
    <row r="268" ht="24.95" customHeight="1" x14ac:dyDescent="0.2"/>
    <row r="269" ht="24.95" customHeight="1" x14ac:dyDescent="0.2"/>
    <row r="270" ht="24.95" customHeight="1" x14ac:dyDescent="0.2"/>
    <row r="271" ht="24.95" customHeight="1" x14ac:dyDescent="0.2"/>
    <row r="272" ht="24.95" customHeight="1" x14ac:dyDescent="0.2"/>
    <row r="273" ht="24.95" customHeight="1" x14ac:dyDescent="0.2"/>
    <row r="274" ht="24.95" customHeight="1" x14ac:dyDescent="0.2"/>
    <row r="275" ht="24.95" customHeight="1" x14ac:dyDescent="0.2"/>
    <row r="276" ht="24.95" customHeight="1" x14ac:dyDescent="0.2"/>
    <row r="277" ht="24.95" customHeight="1" x14ac:dyDescent="0.2"/>
    <row r="278" ht="24.95" customHeight="1" x14ac:dyDescent="0.2"/>
    <row r="279" ht="24.95" customHeight="1" x14ac:dyDescent="0.2"/>
    <row r="280" ht="24.95" customHeight="1" x14ac:dyDescent="0.2"/>
    <row r="281" ht="24.95" customHeight="1" x14ac:dyDescent="0.2"/>
    <row r="282" ht="24.95" customHeight="1" x14ac:dyDescent="0.2"/>
    <row r="283" ht="24.95" customHeight="1" x14ac:dyDescent="0.2"/>
    <row r="284" ht="24.95" customHeight="1" x14ac:dyDescent="0.2"/>
    <row r="285" ht="24.95" customHeight="1" x14ac:dyDescent="0.2"/>
    <row r="286" ht="24.95" customHeight="1" x14ac:dyDescent="0.2"/>
    <row r="287" ht="24.95" customHeight="1" x14ac:dyDescent="0.2"/>
    <row r="288" ht="24.95" customHeight="1" x14ac:dyDescent="0.2"/>
    <row r="289" ht="24.95" customHeight="1" x14ac:dyDescent="0.2"/>
    <row r="290" ht="24.95" customHeight="1" x14ac:dyDescent="0.2"/>
    <row r="291" ht="24.95" customHeight="1" x14ac:dyDescent="0.2"/>
    <row r="292" ht="24.95" customHeight="1" x14ac:dyDescent="0.2"/>
    <row r="293" ht="24.95" customHeight="1" x14ac:dyDescent="0.2"/>
    <row r="294" ht="24.95" customHeight="1" x14ac:dyDescent="0.2"/>
    <row r="295" ht="24.95" customHeight="1" x14ac:dyDescent="0.2"/>
    <row r="296" ht="24.95" customHeight="1" x14ac:dyDescent="0.2"/>
    <row r="297" ht="24.95" customHeight="1" x14ac:dyDescent="0.2"/>
    <row r="298" ht="24.95" customHeight="1" x14ac:dyDescent="0.2"/>
    <row r="299" ht="24.95" customHeight="1" x14ac:dyDescent="0.2"/>
    <row r="300" ht="24.95" customHeight="1" x14ac:dyDescent="0.2"/>
    <row r="301" ht="24.95" customHeight="1" x14ac:dyDescent="0.2"/>
    <row r="302" ht="24.95" customHeight="1" x14ac:dyDescent="0.2"/>
    <row r="303" ht="24.95" customHeight="1" x14ac:dyDescent="0.2"/>
    <row r="304" ht="24.95" customHeight="1" x14ac:dyDescent="0.2"/>
    <row r="305" ht="24.95" customHeight="1" x14ac:dyDescent="0.2"/>
    <row r="306" ht="24.95" customHeight="1" x14ac:dyDescent="0.2"/>
  </sheetData>
  <mergeCells count="11">
    <mergeCell ref="L7:L8"/>
    <mergeCell ref="T6:U7"/>
    <mergeCell ref="K7:K8"/>
    <mergeCell ref="M7:M8"/>
    <mergeCell ref="P7:P8"/>
    <mergeCell ref="Q7:Q8"/>
    <mergeCell ref="B7:B8"/>
    <mergeCell ref="D7:D8"/>
    <mergeCell ref="G7:G8"/>
    <mergeCell ref="H7:H8"/>
    <mergeCell ref="C7:C8"/>
  </mergeCells>
  <phoneticPr fontId="14" type="noConversion"/>
  <conditionalFormatting sqref="J9:J18">
    <cfRule type="expression" dxfId="162" priority="70" stopIfTrue="1">
      <formula>SUM(BS9+BV9+BY9+CB9+CE9+CH9+CK9+CN9)=1</formula>
    </cfRule>
    <cfRule type="expression" dxfId="161" priority="71" stopIfTrue="1">
      <formula>SUM(BS9+BV9+BY9+CB9+CE9+CH9+CK9+CN9)=2</formula>
    </cfRule>
    <cfRule type="expression" dxfId="160" priority="72" stopIfTrue="1">
      <formula>SUM(BS9+BV9+BY9+CB9+CE9+CH9+CK9+CN9)=3</formula>
    </cfRule>
  </conditionalFormatting>
  <conditionalFormatting sqref="S9:S18">
    <cfRule type="expression" dxfId="159" priority="73" stopIfTrue="1">
      <formula>SUM(BT9+BW9+BZ9+CC9+CF9+CI9+CL9+CO9)=1</formula>
    </cfRule>
    <cfRule type="expression" dxfId="158" priority="74" stopIfTrue="1">
      <formula>SUM(BT9+BW9+BZ9+CC9+CF9+CI9+CL9+CO9)=2</formula>
    </cfRule>
    <cfRule type="expression" dxfId="157" priority="75" stopIfTrue="1">
      <formula>SUM(BT9+BW9+BZ9+CC9+CF9+CI9+CL9+CO9)=3</formula>
    </cfRule>
  </conditionalFormatting>
  <conditionalFormatting sqref="CN10:CO18 BS10:BT18 AV9:BI18 BK9:BQ18 X9:AK18 AM9:AS18 BV10:BW18 BY10:BZ18 CB10:CC18 CE10:CF18 CH10:CI18 CK10:CL18">
    <cfRule type="cellIs" dxfId="156" priority="76" stopIfTrue="1" operator="greaterThan">
      <formula>0</formula>
    </cfRule>
  </conditionalFormatting>
  <conditionalFormatting sqref="J18">
    <cfRule type="expression" dxfId="155" priority="4" stopIfTrue="1">
      <formula>SUM(BS18+BV18+BY18+CB18+CE18+CH18+CK18+CN18)=1</formula>
    </cfRule>
    <cfRule type="expression" dxfId="154" priority="5" stopIfTrue="1">
      <formula>SUM(BS18+BV18+BY18+CB18+CE18+CH18+CK18+CN18)=2</formula>
    </cfRule>
    <cfRule type="expression" dxfId="153" priority="6" stopIfTrue="1">
      <formula>SUM(BS18+BV18+BY18+CB18+CE18+CH18+CK18+CN18)=3</formula>
    </cfRule>
  </conditionalFormatting>
  <conditionalFormatting sqref="S18">
    <cfRule type="expression" dxfId="152" priority="1" stopIfTrue="1">
      <formula>SUM(BT18+BW18+BZ18+CC18+CF18+CI18+CL18+CO18)=1</formula>
    </cfRule>
    <cfRule type="expression" dxfId="151" priority="2" stopIfTrue="1">
      <formula>SUM(BT18+BW18+BZ18+CC18+CF18+CI18+CL18+CO18)=2</formula>
    </cfRule>
    <cfRule type="expression" dxfId="150" priority="3" stopIfTrue="1">
      <formula>SUM(BT18+BW18+BZ18+CC18+CF18+CI18+CL18+CO18)=3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scale="83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3">
    <tabColor rgb="FF008000"/>
  </sheetPr>
  <dimension ref="A1:CO304"/>
  <sheetViews>
    <sheetView topLeftCell="B2" workbookViewId="0">
      <pane xSplit="1" ySplit="7" topLeftCell="C9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9.140625" style="1"/>
    <col min="2" max="3" width="6.7109375" style="1" customWidth="1"/>
    <col min="4" max="4" width="18.7109375" style="1" customWidth="1"/>
    <col min="5" max="6" width="7.7109375" style="1" customWidth="1"/>
    <col min="7" max="8" width="5.7109375" style="1" customWidth="1"/>
    <col min="9" max="9" width="15.7109375" style="1" customWidth="1"/>
    <col min="10" max="10" width="5.7109375" style="1" customWidth="1"/>
    <col min="11" max="12" width="6.7109375" style="1" customWidth="1"/>
    <col min="13" max="13" width="18.7109375" style="1" customWidth="1"/>
    <col min="14" max="15" width="7.7109375" style="1" customWidth="1"/>
    <col min="16" max="17" width="5.7109375" style="1" customWidth="1"/>
    <col min="18" max="18" width="15.7109375" style="1" customWidth="1"/>
    <col min="19" max="19" width="5.7109375" style="1" customWidth="1"/>
    <col min="20" max="20" width="6.7109375" style="1" customWidth="1"/>
    <col min="21" max="21" width="5.7109375" style="1" customWidth="1"/>
    <col min="22" max="23" width="9.140625" style="1"/>
    <col min="24" max="37" width="7.28515625" style="1" customWidth="1"/>
    <col min="38" max="38" width="1.7109375" style="1" customWidth="1"/>
    <col min="39" max="45" width="7.28515625" style="1" customWidth="1"/>
    <col min="46" max="47" width="9.140625" style="1"/>
    <col min="48" max="61" width="7.28515625" style="1" customWidth="1"/>
    <col min="62" max="62" width="1.7109375" style="1" customWidth="1"/>
    <col min="63" max="69" width="7.28515625" style="1" customWidth="1"/>
    <col min="70" max="70" width="9.140625" style="1"/>
    <col min="71" max="72" width="7.28515625" style="1" customWidth="1"/>
    <col min="73" max="73" width="9.140625" style="1"/>
    <col min="74" max="75" width="7.28515625" style="1" customWidth="1"/>
    <col min="76" max="76" width="9.140625" style="1"/>
    <col min="77" max="78" width="7.28515625" style="1" customWidth="1"/>
    <col min="79" max="79" width="9.140625" style="1"/>
    <col min="80" max="81" width="7.28515625" style="1" customWidth="1"/>
    <col min="82" max="82" width="9.140625" style="1"/>
    <col min="83" max="84" width="7.28515625" style="1" customWidth="1"/>
    <col min="85" max="85" width="9.140625" style="1"/>
    <col min="86" max="87" width="7.28515625" style="1" customWidth="1"/>
    <col min="88" max="88" width="9.140625" style="1"/>
    <col min="89" max="90" width="7.28515625" style="1" customWidth="1"/>
    <col min="91" max="91" width="9.140625" style="1"/>
    <col min="92" max="93" width="7.28515625" style="1" customWidth="1"/>
    <col min="94" max="16384" width="9.140625" style="1"/>
  </cols>
  <sheetData>
    <row r="1" spans="1:93" x14ac:dyDescent="0.2">
      <c r="AK1" s="2">
        <v>26</v>
      </c>
    </row>
    <row r="2" spans="1:93" x14ac:dyDescent="0.2">
      <c r="A2" s="1">
        <f>'3-P'!A2+1</f>
        <v>7</v>
      </c>
      <c r="U2" s="3" t="str">
        <f>(MID("TABELA",1,6))&amp;" "&amp;(A2)</f>
        <v>TABELA 7</v>
      </c>
      <c r="AS2" s="3"/>
      <c r="BQ2" s="3"/>
    </row>
    <row r="3" spans="1:93" ht="20.25" thickBot="1" x14ac:dyDescent="0.3">
      <c r="B3" s="410" t="s">
        <v>91</v>
      </c>
      <c r="C3" s="215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  <c r="S3" s="5"/>
      <c r="T3" s="4"/>
      <c r="U3" s="4"/>
      <c r="X3" s="135" t="s">
        <v>0</v>
      </c>
      <c r="Y3" s="6"/>
      <c r="Z3" s="7"/>
      <c r="AA3" s="7"/>
      <c r="AB3" s="7"/>
      <c r="AC3" s="7"/>
      <c r="AD3" s="7"/>
      <c r="AE3" s="8"/>
      <c r="AF3" s="7"/>
      <c r="AG3" s="7"/>
      <c r="AH3" s="7"/>
      <c r="AI3" s="7"/>
      <c r="AJ3" s="9"/>
      <c r="AK3" s="10"/>
      <c r="AL3" s="9"/>
      <c r="AM3" s="139">
        <f>IF(G4&gt;0,E4&amp;", "&amp;F4&amp;", "&amp;G4,IF(F4&gt;0,E4&amp;", "&amp;F4,E4))</f>
        <v>3</v>
      </c>
      <c r="AN3" s="136"/>
      <c r="AO3" s="137"/>
      <c r="AP3" s="137"/>
      <c r="AQ3" s="137"/>
      <c r="AR3" s="137"/>
      <c r="AS3" s="138" t="str">
        <f>T($K4)</f>
        <v xml:space="preserve"> Rozkład: sobotni</v>
      </c>
      <c r="AV3" s="135" t="s">
        <v>31</v>
      </c>
      <c r="AW3" s="6"/>
      <c r="AX3" s="7"/>
      <c r="AY3" s="7"/>
      <c r="AZ3" s="7"/>
      <c r="BA3" s="7"/>
      <c r="BB3" s="7"/>
      <c r="BC3" s="8"/>
      <c r="BD3" s="7"/>
      <c r="BE3" s="7"/>
      <c r="BF3" s="7"/>
      <c r="BG3" s="7"/>
      <c r="BH3" s="9"/>
      <c r="BI3" s="10"/>
      <c r="BJ3" s="9"/>
      <c r="BK3" s="139">
        <f>IF(G4&gt;0,E4&amp;", "&amp;F4&amp;", "&amp;G4,IF(F4&gt;0,E4&amp;", "&amp;F4,E4))</f>
        <v>3</v>
      </c>
      <c r="BL3" s="136"/>
      <c r="BM3" s="137"/>
      <c r="BN3" s="137"/>
      <c r="BO3" s="137"/>
      <c r="BP3" s="137"/>
      <c r="BQ3" s="138" t="str">
        <f>T($K4)</f>
        <v xml:space="preserve"> Rozkład: sobotni</v>
      </c>
    </row>
    <row r="4" spans="1:93" ht="18.75" thickBot="1" x14ac:dyDescent="0.25">
      <c r="B4" s="140" t="s">
        <v>28</v>
      </c>
      <c r="C4" s="239"/>
      <c r="D4" s="141"/>
      <c r="E4" s="154">
        <v>3</v>
      </c>
      <c r="F4" s="141"/>
      <c r="G4" s="141"/>
      <c r="H4" s="141"/>
      <c r="I4" s="141"/>
      <c r="J4" s="142"/>
      <c r="K4" s="143" t="s">
        <v>24</v>
      </c>
      <c r="L4" s="240"/>
      <c r="M4" s="141"/>
      <c r="N4" s="141"/>
      <c r="O4" s="141"/>
      <c r="P4" s="141"/>
      <c r="Q4" s="141"/>
      <c r="R4" s="141"/>
      <c r="S4" s="141"/>
      <c r="T4" s="141"/>
      <c r="U4" s="144"/>
      <c r="X4" s="16" t="s">
        <v>2</v>
      </c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8"/>
      <c r="AM4" s="19" t="s">
        <v>27</v>
      </c>
      <c r="AN4" s="20"/>
      <c r="AO4" s="20"/>
      <c r="AP4" s="20"/>
      <c r="AQ4" s="20"/>
      <c r="AR4" s="20"/>
      <c r="AS4" s="21"/>
      <c r="AV4" s="155" t="s">
        <v>2</v>
      </c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7"/>
      <c r="BK4" s="158" t="s">
        <v>27</v>
      </c>
      <c r="BL4" s="159"/>
      <c r="BM4" s="159"/>
      <c r="BN4" s="159"/>
      <c r="BO4" s="159"/>
      <c r="BP4" s="159"/>
      <c r="BQ4" s="160"/>
    </row>
    <row r="5" spans="1:93" x14ac:dyDescent="0.2">
      <c r="B5" s="22" t="s">
        <v>217</v>
      </c>
      <c r="C5" s="23"/>
      <c r="D5" s="23"/>
      <c r="E5" s="23"/>
      <c r="F5" s="23"/>
      <c r="G5" s="23"/>
      <c r="H5" s="23"/>
      <c r="I5" s="23"/>
      <c r="J5" s="23"/>
      <c r="K5" s="24" t="s">
        <v>218</v>
      </c>
      <c r="L5" s="23"/>
      <c r="M5" s="23"/>
      <c r="N5" s="23"/>
      <c r="O5" s="23"/>
      <c r="P5" s="23"/>
      <c r="Q5" s="23"/>
      <c r="R5" s="23"/>
      <c r="S5" s="25"/>
      <c r="T5" s="145" t="s">
        <v>3</v>
      </c>
      <c r="U5" s="146"/>
      <c r="X5" s="26" t="s">
        <v>4</v>
      </c>
      <c r="Y5" s="27" t="s">
        <v>4</v>
      </c>
      <c r="Z5" s="27" t="s">
        <v>4</v>
      </c>
      <c r="AA5" s="28" t="s">
        <v>4</v>
      </c>
      <c r="AB5" s="28" t="s">
        <v>4</v>
      </c>
      <c r="AC5" s="27" t="s">
        <v>4</v>
      </c>
      <c r="AD5" s="27" t="s">
        <v>4</v>
      </c>
      <c r="AE5" s="28" t="s">
        <v>4</v>
      </c>
      <c r="AF5" s="28" t="s">
        <v>4</v>
      </c>
      <c r="AG5" s="27" t="s">
        <v>4</v>
      </c>
      <c r="AH5" s="27" t="s">
        <v>4</v>
      </c>
      <c r="AI5" s="28" t="s">
        <v>4</v>
      </c>
      <c r="AJ5" s="28" t="s">
        <v>4</v>
      </c>
      <c r="AK5" s="29" t="s">
        <v>4</v>
      </c>
      <c r="AM5" s="30" t="s">
        <v>4</v>
      </c>
      <c r="AN5" s="31" t="s">
        <v>4</v>
      </c>
      <c r="AO5" s="32" t="s">
        <v>4</v>
      </c>
      <c r="AP5" s="31" t="s">
        <v>4</v>
      </c>
      <c r="AQ5" s="32" t="s">
        <v>4</v>
      </c>
      <c r="AR5" s="31" t="s">
        <v>4</v>
      </c>
      <c r="AS5" s="33" t="s">
        <v>4</v>
      </c>
      <c r="AV5" s="26" t="s">
        <v>4</v>
      </c>
      <c r="AW5" s="27" t="s">
        <v>4</v>
      </c>
      <c r="AX5" s="27" t="s">
        <v>4</v>
      </c>
      <c r="AY5" s="28" t="s">
        <v>4</v>
      </c>
      <c r="AZ5" s="28" t="s">
        <v>4</v>
      </c>
      <c r="BA5" s="27" t="s">
        <v>4</v>
      </c>
      <c r="BB5" s="27" t="s">
        <v>4</v>
      </c>
      <c r="BC5" s="28" t="s">
        <v>4</v>
      </c>
      <c r="BD5" s="28" t="s">
        <v>4</v>
      </c>
      <c r="BE5" s="27" t="s">
        <v>4</v>
      </c>
      <c r="BF5" s="27" t="s">
        <v>4</v>
      </c>
      <c r="BG5" s="28" t="s">
        <v>4</v>
      </c>
      <c r="BH5" s="28" t="s">
        <v>4</v>
      </c>
      <c r="BI5" s="29" t="s">
        <v>4</v>
      </c>
      <c r="BK5" s="30" t="s">
        <v>4</v>
      </c>
      <c r="BL5" s="31" t="s">
        <v>4</v>
      </c>
      <c r="BM5" s="32" t="s">
        <v>4</v>
      </c>
      <c r="BN5" s="31" t="s">
        <v>4</v>
      </c>
      <c r="BO5" s="32" t="s">
        <v>4</v>
      </c>
      <c r="BP5" s="31" t="s">
        <v>4</v>
      </c>
      <c r="BQ5" s="33" t="s">
        <v>4</v>
      </c>
    </row>
    <row r="6" spans="1:93" x14ac:dyDescent="0.2">
      <c r="B6" s="34" t="s">
        <v>5</v>
      </c>
      <c r="C6" s="226"/>
      <c r="D6" s="35"/>
      <c r="E6" s="35"/>
      <c r="F6" s="36"/>
      <c r="G6" s="37" t="s">
        <v>6</v>
      </c>
      <c r="H6" s="38"/>
      <c r="I6" s="39"/>
      <c r="J6" s="40"/>
      <c r="K6" s="41" t="s">
        <v>5</v>
      </c>
      <c r="L6" s="226"/>
      <c r="M6" s="35"/>
      <c r="N6" s="35"/>
      <c r="O6" s="36"/>
      <c r="P6" s="37" t="s">
        <v>6</v>
      </c>
      <c r="Q6" s="38"/>
      <c r="R6" s="39"/>
      <c r="S6" s="42"/>
      <c r="T6" s="458" t="s">
        <v>7</v>
      </c>
      <c r="U6" s="459"/>
      <c r="X6" s="43">
        <v>2.0099999999999998</v>
      </c>
      <c r="Y6" s="44">
        <v>5.01</v>
      </c>
      <c r="Z6" s="44">
        <v>6.31</v>
      </c>
      <c r="AA6" s="45">
        <v>8.01</v>
      </c>
      <c r="AB6" s="46">
        <v>9.31</v>
      </c>
      <c r="AC6" s="44">
        <v>11.01</v>
      </c>
      <c r="AD6" s="44">
        <v>12.31</v>
      </c>
      <c r="AE6" s="46">
        <v>14.01</v>
      </c>
      <c r="AF6" s="46">
        <v>15.31</v>
      </c>
      <c r="AG6" s="44">
        <v>17.010000000000002</v>
      </c>
      <c r="AH6" s="44">
        <v>18.309999999999999</v>
      </c>
      <c r="AI6" s="46">
        <v>20.010000000000002</v>
      </c>
      <c r="AJ6" s="46">
        <v>21.31</v>
      </c>
      <c r="AK6" s="47">
        <v>23.01</v>
      </c>
      <c r="AM6" s="48">
        <v>5.01</v>
      </c>
      <c r="AN6" s="49">
        <v>8.01</v>
      </c>
      <c r="AO6" s="50">
        <v>11.01</v>
      </c>
      <c r="AP6" s="49">
        <v>14.01</v>
      </c>
      <c r="AQ6" s="50">
        <v>17.010000000000002</v>
      </c>
      <c r="AR6" s="49">
        <v>20.010000000000002</v>
      </c>
      <c r="AS6" s="51">
        <v>23.01</v>
      </c>
      <c r="AV6" s="43">
        <v>2.0099999999999998</v>
      </c>
      <c r="AW6" s="44">
        <v>5.01</v>
      </c>
      <c r="AX6" s="44">
        <v>6.31</v>
      </c>
      <c r="AY6" s="45">
        <v>8.01</v>
      </c>
      <c r="AZ6" s="46">
        <v>9.31</v>
      </c>
      <c r="BA6" s="44">
        <v>11.01</v>
      </c>
      <c r="BB6" s="44">
        <v>12.31</v>
      </c>
      <c r="BC6" s="46">
        <v>14.01</v>
      </c>
      <c r="BD6" s="46">
        <v>15.31</v>
      </c>
      <c r="BE6" s="44">
        <v>17.010000000000002</v>
      </c>
      <c r="BF6" s="44">
        <v>18.309999999999999</v>
      </c>
      <c r="BG6" s="46">
        <v>20.010000000000002</v>
      </c>
      <c r="BH6" s="46">
        <v>21.31</v>
      </c>
      <c r="BI6" s="47">
        <v>23.01</v>
      </c>
      <c r="BK6" s="48">
        <v>5.01</v>
      </c>
      <c r="BL6" s="49">
        <v>8.01</v>
      </c>
      <c r="BM6" s="50">
        <v>11.01</v>
      </c>
      <c r="BN6" s="49">
        <v>14.01</v>
      </c>
      <c r="BO6" s="50">
        <v>17.010000000000002</v>
      </c>
      <c r="BP6" s="49">
        <v>20.010000000000002</v>
      </c>
      <c r="BQ6" s="51">
        <v>23.01</v>
      </c>
    </row>
    <row r="7" spans="1:93" ht="26.25" thickBot="1" x14ac:dyDescent="0.3">
      <c r="B7" s="452" t="s">
        <v>8</v>
      </c>
      <c r="C7" s="454" t="s">
        <v>48</v>
      </c>
      <c r="D7" s="454" t="s">
        <v>9</v>
      </c>
      <c r="E7" s="52" t="s">
        <v>10</v>
      </c>
      <c r="F7" s="53"/>
      <c r="G7" s="456" t="s">
        <v>11</v>
      </c>
      <c r="H7" s="456" t="s">
        <v>12</v>
      </c>
      <c r="I7" s="54" t="s">
        <v>13</v>
      </c>
      <c r="J7" s="55"/>
      <c r="K7" s="454" t="s">
        <v>8</v>
      </c>
      <c r="L7" s="454" t="s">
        <v>48</v>
      </c>
      <c r="M7" s="454" t="s">
        <v>9</v>
      </c>
      <c r="N7" s="52" t="s">
        <v>10</v>
      </c>
      <c r="O7" s="53"/>
      <c r="P7" s="456" t="s">
        <v>11</v>
      </c>
      <c r="Q7" s="456" t="s">
        <v>12</v>
      </c>
      <c r="R7" s="56" t="s">
        <v>14</v>
      </c>
      <c r="S7" s="57"/>
      <c r="T7" s="460"/>
      <c r="U7" s="461"/>
      <c r="X7" s="58" t="s">
        <v>15</v>
      </c>
      <c r="Y7" s="59" t="s">
        <v>15</v>
      </c>
      <c r="Z7" s="59" t="s">
        <v>15</v>
      </c>
      <c r="AA7" s="60" t="s">
        <v>15</v>
      </c>
      <c r="AB7" s="60" t="s">
        <v>15</v>
      </c>
      <c r="AC7" s="59" t="s">
        <v>15</v>
      </c>
      <c r="AD7" s="59" t="s">
        <v>15</v>
      </c>
      <c r="AE7" s="60" t="s">
        <v>15</v>
      </c>
      <c r="AF7" s="60" t="s">
        <v>15</v>
      </c>
      <c r="AG7" s="59" t="s">
        <v>15</v>
      </c>
      <c r="AH7" s="59" t="s">
        <v>15</v>
      </c>
      <c r="AI7" s="60" t="s">
        <v>15</v>
      </c>
      <c r="AJ7" s="60" t="s">
        <v>15</v>
      </c>
      <c r="AK7" s="61" t="s">
        <v>15</v>
      </c>
      <c r="AL7" s="62"/>
      <c r="AM7" s="63" t="s">
        <v>15</v>
      </c>
      <c r="AN7" s="64" t="s">
        <v>15</v>
      </c>
      <c r="AO7" s="65" t="s">
        <v>15</v>
      </c>
      <c r="AP7" s="64" t="s">
        <v>15</v>
      </c>
      <c r="AQ7" s="65" t="s">
        <v>15</v>
      </c>
      <c r="AR7" s="64" t="s">
        <v>15</v>
      </c>
      <c r="AS7" s="66" t="s">
        <v>15</v>
      </c>
      <c r="AV7" s="58" t="s">
        <v>15</v>
      </c>
      <c r="AW7" s="59" t="s">
        <v>15</v>
      </c>
      <c r="AX7" s="59" t="s">
        <v>15</v>
      </c>
      <c r="AY7" s="60" t="s">
        <v>15</v>
      </c>
      <c r="AZ7" s="60" t="s">
        <v>15</v>
      </c>
      <c r="BA7" s="59" t="s">
        <v>15</v>
      </c>
      <c r="BB7" s="59" t="s">
        <v>15</v>
      </c>
      <c r="BC7" s="60" t="s">
        <v>15</v>
      </c>
      <c r="BD7" s="60" t="s">
        <v>15</v>
      </c>
      <c r="BE7" s="59" t="s">
        <v>15</v>
      </c>
      <c r="BF7" s="59" t="s">
        <v>15</v>
      </c>
      <c r="BG7" s="60" t="s">
        <v>15</v>
      </c>
      <c r="BH7" s="60" t="s">
        <v>15</v>
      </c>
      <c r="BI7" s="61" t="s">
        <v>15</v>
      </c>
      <c r="BJ7" s="62"/>
      <c r="BK7" s="63" t="s">
        <v>15</v>
      </c>
      <c r="BL7" s="64" t="s">
        <v>15</v>
      </c>
      <c r="BM7" s="65" t="s">
        <v>15</v>
      </c>
      <c r="BN7" s="64" t="s">
        <v>15</v>
      </c>
      <c r="BO7" s="65" t="s">
        <v>15</v>
      </c>
      <c r="BP7" s="64" t="s">
        <v>15</v>
      </c>
      <c r="BQ7" s="66" t="s">
        <v>15</v>
      </c>
      <c r="BS7" s="135" t="s">
        <v>57</v>
      </c>
      <c r="BT7" s="139"/>
      <c r="BV7" s="135" t="s">
        <v>59</v>
      </c>
      <c r="BW7" s="139"/>
      <c r="BY7" s="135" t="s">
        <v>60</v>
      </c>
      <c r="BZ7" s="139"/>
      <c r="CB7" s="135" t="s">
        <v>61</v>
      </c>
      <c r="CC7" s="139"/>
      <c r="CE7" s="135" t="s">
        <v>62</v>
      </c>
      <c r="CF7" s="139"/>
      <c r="CH7" s="135" t="s">
        <v>63</v>
      </c>
      <c r="CI7" s="139"/>
      <c r="CK7" s="135" t="s">
        <v>64</v>
      </c>
      <c r="CL7" s="139"/>
      <c r="CN7" s="135" t="s">
        <v>65</v>
      </c>
      <c r="CO7" s="139"/>
    </row>
    <row r="8" spans="1:93" ht="26.25" thickBot="1" x14ac:dyDescent="0.25">
      <c r="B8" s="453"/>
      <c r="C8" s="455"/>
      <c r="D8" s="455"/>
      <c r="E8" s="67" t="s">
        <v>16</v>
      </c>
      <c r="F8" s="67" t="s">
        <v>17</v>
      </c>
      <c r="G8" s="457"/>
      <c r="H8" s="457"/>
      <c r="I8" s="68" t="s">
        <v>18</v>
      </c>
      <c r="J8" s="68" t="s">
        <v>19</v>
      </c>
      <c r="K8" s="455"/>
      <c r="L8" s="455"/>
      <c r="M8" s="455"/>
      <c r="N8" s="67" t="s">
        <v>20</v>
      </c>
      <c r="O8" s="67" t="s">
        <v>21</v>
      </c>
      <c r="P8" s="457"/>
      <c r="Q8" s="457"/>
      <c r="R8" s="68" t="s">
        <v>18</v>
      </c>
      <c r="S8" s="68" t="s">
        <v>19</v>
      </c>
      <c r="T8" s="68" t="s">
        <v>11</v>
      </c>
      <c r="U8" s="69" t="s">
        <v>12</v>
      </c>
      <c r="X8" s="70">
        <v>5</v>
      </c>
      <c r="Y8" s="71">
        <v>6.3</v>
      </c>
      <c r="Z8" s="71">
        <v>8</v>
      </c>
      <c r="AA8" s="72">
        <v>9.3000000000000007</v>
      </c>
      <c r="AB8" s="73">
        <v>11</v>
      </c>
      <c r="AC8" s="71">
        <v>12.3</v>
      </c>
      <c r="AD8" s="71">
        <v>14</v>
      </c>
      <c r="AE8" s="73">
        <v>15.3</v>
      </c>
      <c r="AF8" s="73">
        <v>17</v>
      </c>
      <c r="AG8" s="71">
        <v>18.3</v>
      </c>
      <c r="AH8" s="71">
        <v>20</v>
      </c>
      <c r="AI8" s="73">
        <v>21.3</v>
      </c>
      <c r="AJ8" s="73">
        <v>23</v>
      </c>
      <c r="AK8" s="74">
        <v>2</v>
      </c>
      <c r="AL8" s="62"/>
      <c r="AM8" s="75">
        <v>8</v>
      </c>
      <c r="AN8" s="76">
        <v>11</v>
      </c>
      <c r="AO8" s="77">
        <v>14</v>
      </c>
      <c r="AP8" s="76">
        <v>17</v>
      </c>
      <c r="AQ8" s="77">
        <v>20</v>
      </c>
      <c r="AR8" s="76">
        <v>23</v>
      </c>
      <c r="AS8" s="78">
        <v>5</v>
      </c>
      <c r="AV8" s="70">
        <v>5</v>
      </c>
      <c r="AW8" s="71">
        <v>6.3</v>
      </c>
      <c r="AX8" s="71">
        <v>8</v>
      </c>
      <c r="AY8" s="72">
        <v>9.3000000000000007</v>
      </c>
      <c r="AZ8" s="73">
        <v>11</v>
      </c>
      <c r="BA8" s="71">
        <v>12.3</v>
      </c>
      <c r="BB8" s="71">
        <v>14</v>
      </c>
      <c r="BC8" s="73">
        <v>15.3</v>
      </c>
      <c r="BD8" s="73">
        <v>17</v>
      </c>
      <c r="BE8" s="71">
        <v>18.3</v>
      </c>
      <c r="BF8" s="71">
        <v>20</v>
      </c>
      <c r="BG8" s="73">
        <v>21.3</v>
      </c>
      <c r="BH8" s="73">
        <v>23</v>
      </c>
      <c r="BI8" s="74">
        <v>2</v>
      </c>
      <c r="BJ8" s="62"/>
      <c r="BK8" s="75">
        <v>8</v>
      </c>
      <c r="BL8" s="76">
        <v>11</v>
      </c>
      <c r="BM8" s="77">
        <v>14</v>
      </c>
      <c r="BN8" s="76">
        <v>17</v>
      </c>
      <c r="BO8" s="77">
        <v>20</v>
      </c>
      <c r="BP8" s="76">
        <v>23</v>
      </c>
      <c r="BQ8" s="78">
        <v>5</v>
      </c>
      <c r="BS8" s="16" t="s">
        <v>55</v>
      </c>
      <c r="BT8" s="230" t="s">
        <v>56</v>
      </c>
      <c r="BV8" s="16" t="s">
        <v>55</v>
      </c>
      <c r="BW8" s="230" t="s">
        <v>56</v>
      </c>
      <c r="BY8" s="16" t="s">
        <v>55</v>
      </c>
      <c r="BZ8" s="230" t="s">
        <v>56</v>
      </c>
      <c r="CB8" s="16" t="s">
        <v>55</v>
      </c>
      <c r="CC8" s="230" t="s">
        <v>56</v>
      </c>
      <c r="CE8" s="16" t="s">
        <v>55</v>
      </c>
      <c r="CF8" s="230" t="s">
        <v>56</v>
      </c>
      <c r="CH8" s="16" t="s">
        <v>55</v>
      </c>
      <c r="CI8" s="230" t="s">
        <v>56</v>
      </c>
      <c r="CK8" s="16" t="s">
        <v>55</v>
      </c>
      <c r="CL8" s="230" t="s">
        <v>56</v>
      </c>
      <c r="CN8" s="16" t="s">
        <v>55</v>
      </c>
      <c r="CO8" s="230" t="s">
        <v>56</v>
      </c>
    </row>
    <row r="9" spans="1:93" ht="24.95" customHeight="1" x14ac:dyDescent="0.2">
      <c r="B9" s="79">
        <v>8.17</v>
      </c>
      <c r="C9" s="392" t="s">
        <v>71</v>
      </c>
      <c r="D9" s="389" t="s">
        <v>195</v>
      </c>
      <c r="E9" s="443">
        <v>8</v>
      </c>
      <c r="F9" s="443" t="s">
        <v>23</v>
      </c>
      <c r="G9" s="80">
        <v>0</v>
      </c>
      <c r="H9" s="373">
        <f t="shared" ref="H9:H10" si="0">G9/(N(E9)+N(F9))</f>
        <v>0</v>
      </c>
      <c r="I9" s="81" t="s">
        <v>72</v>
      </c>
      <c r="J9" s="82">
        <v>0</v>
      </c>
      <c r="K9" s="83">
        <v>8.3000000000000007</v>
      </c>
      <c r="L9" s="392" t="s">
        <v>71</v>
      </c>
      <c r="M9" s="390" t="s">
        <v>203</v>
      </c>
      <c r="N9" s="439">
        <v>9.3000000000000007</v>
      </c>
      <c r="O9" s="443" t="s">
        <v>23</v>
      </c>
      <c r="P9" s="82">
        <v>2</v>
      </c>
      <c r="Q9" s="373">
        <f t="shared" ref="Q9" si="1">P9/(N(N9)+N(O9))</f>
        <v>0.21505376344086019</v>
      </c>
      <c r="R9" s="96" t="s">
        <v>181</v>
      </c>
      <c r="S9" s="82">
        <v>2</v>
      </c>
      <c r="T9" s="84">
        <f t="shared" ref="T9:T17" si="2">G9+P9</f>
        <v>2</v>
      </c>
      <c r="U9" s="85">
        <f t="shared" ref="U9:U17" si="3">T9/(N(E9)+N(F9)+N(N9)+N(O9))</f>
        <v>0.11560693641618497</v>
      </c>
      <c r="X9" s="86">
        <f t="shared" ref="X9:AJ15" si="4">IF(N($B9)&gt;0,IF($B9&gt;=X$6,IF($B9&lt;=X$8,$G9,0),0),0)+IF(N($K9)&gt;0,IF($K9&gt;=X$6,IF($K9&lt;=X$8,$P9,0),0),0)</f>
        <v>0</v>
      </c>
      <c r="Y9" s="87">
        <f t="shared" si="4"/>
        <v>0</v>
      </c>
      <c r="Z9" s="87">
        <f t="shared" si="4"/>
        <v>0</v>
      </c>
      <c r="AA9" s="88">
        <f t="shared" si="4"/>
        <v>2</v>
      </c>
      <c r="AB9" s="88">
        <f t="shared" si="4"/>
        <v>0</v>
      </c>
      <c r="AC9" s="87">
        <f t="shared" si="4"/>
        <v>0</v>
      </c>
      <c r="AD9" s="87">
        <f t="shared" si="4"/>
        <v>0</v>
      </c>
      <c r="AE9" s="88">
        <f t="shared" si="4"/>
        <v>0</v>
      </c>
      <c r="AF9" s="88">
        <f t="shared" si="4"/>
        <v>0</v>
      </c>
      <c r="AG9" s="87">
        <f t="shared" si="4"/>
        <v>0</v>
      </c>
      <c r="AH9" s="87">
        <f t="shared" si="4"/>
        <v>0</v>
      </c>
      <c r="AI9" s="88">
        <f t="shared" si="4"/>
        <v>0</v>
      </c>
      <c r="AJ9" s="88">
        <f t="shared" si="4"/>
        <v>0</v>
      </c>
      <c r="AK9" s="89">
        <f t="shared" ref="AK9:AK16" si="5">IF(N($B9)&gt;0,IF($B9&gt;=AK$6,IF($B9&lt;=AK$1,$G9,0),0),0)+IF(N($K9)&gt;0,IF($K9&gt;=AK$6,IF($K9&lt;=AK$1,$P9,0),0),0)</f>
        <v>0</v>
      </c>
      <c r="AM9" s="90">
        <f t="shared" ref="AM9:AM16" si="6">Y9+Z9</f>
        <v>0</v>
      </c>
      <c r="AN9" s="91">
        <f t="shared" ref="AN9:AN16" si="7">AA9+AB9</f>
        <v>2</v>
      </c>
      <c r="AO9" s="92">
        <f t="shared" ref="AO9:AO16" si="8">AC9+AD9</f>
        <v>0</v>
      </c>
      <c r="AP9" s="91">
        <f t="shared" ref="AP9:AP16" si="9">AE9+AF9</f>
        <v>0</v>
      </c>
      <c r="AQ9" s="92">
        <f t="shared" ref="AQ9:AQ16" si="10">AG9+AH9</f>
        <v>0</v>
      </c>
      <c r="AR9" s="91">
        <f t="shared" ref="AR9:AR16" si="11">AI9+AJ9</f>
        <v>0</v>
      </c>
      <c r="AS9" s="93">
        <f t="shared" ref="AS9:AS16" si="12">AK9+X9</f>
        <v>0</v>
      </c>
      <c r="AV9" s="86">
        <f t="shared" ref="AV9:BH15" si="13">IF(N($B9)&gt;0,IF($B9&gt;=AV$6,IF($B9&lt;=AV$8,N($E9)+N($F9),0),0),0)+IF(N($K9)&gt;0,IF($K9&gt;=AV$6,IF($K9&lt;=AV$8,N($N9)+N($O9),0),0),0)</f>
        <v>0</v>
      </c>
      <c r="AW9" s="87">
        <f t="shared" si="13"/>
        <v>0</v>
      </c>
      <c r="AX9" s="87">
        <f t="shared" si="13"/>
        <v>0</v>
      </c>
      <c r="AY9" s="88">
        <f t="shared" si="13"/>
        <v>17.3</v>
      </c>
      <c r="AZ9" s="88">
        <f t="shared" si="13"/>
        <v>0</v>
      </c>
      <c r="BA9" s="87">
        <f t="shared" si="13"/>
        <v>0</v>
      </c>
      <c r="BB9" s="87">
        <f t="shared" si="13"/>
        <v>0</v>
      </c>
      <c r="BC9" s="88">
        <f t="shared" si="13"/>
        <v>0</v>
      </c>
      <c r="BD9" s="88">
        <f t="shared" si="13"/>
        <v>0</v>
      </c>
      <c r="BE9" s="87">
        <f t="shared" si="13"/>
        <v>0</v>
      </c>
      <c r="BF9" s="87">
        <f t="shared" si="13"/>
        <v>0</v>
      </c>
      <c r="BG9" s="88">
        <f t="shared" si="13"/>
        <v>0</v>
      </c>
      <c r="BH9" s="88">
        <f t="shared" si="13"/>
        <v>0</v>
      </c>
      <c r="BI9" s="89">
        <f t="shared" ref="BI9:BI16" si="14">IF(N($B9)&gt;0,IF($B9&gt;=BI$6,IF($B9&lt;=BI$8+24,N($E9)+N($F9),0),0),0)+IF(N($K9)&gt;0,IF($K9&gt;=BI$6,IF($K9&lt;=BI$8+24,N($N9)+N($O9),0),0),0)+IF(N($B9)&gt;0,IF($B9&lt;=BI$8,N($E9)+N($F9),0),0)+IF(N($K9)&gt;0,IF($K9&lt;=BI$8,N($N9)+N($O9),0),0)</f>
        <v>0</v>
      </c>
      <c r="BK9" s="161">
        <f t="shared" ref="BK9:BK16" si="15">AW9+AX9</f>
        <v>0</v>
      </c>
      <c r="BL9" s="162">
        <f t="shared" ref="BL9:BL16" si="16">AY9+AZ9</f>
        <v>17.3</v>
      </c>
      <c r="BM9" s="163">
        <f t="shared" ref="BM9:BM16" si="17">BA9+BB9</f>
        <v>0</v>
      </c>
      <c r="BN9" s="162">
        <f t="shared" ref="BN9:BN16" si="18">BC9+BD9</f>
        <v>0</v>
      </c>
      <c r="BO9" s="163">
        <f t="shared" ref="BO9:BO16" si="19">BE9+BF9</f>
        <v>0</v>
      </c>
      <c r="BP9" s="162">
        <f t="shared" ref="BP9:BP16" si="20">BG9+BH9</f>
        <v>0</v>
      </c>
      <c r="BQ9" s="164">
        <f t="shared" ref="BQ9:BQ16" si="21">BI9+AV9</f>
        <v>0</v>
      </c>
      <c r="BS9" s="86">
        <f>IF(T($C9)=T('Typy taboru'!$C$8),IF($J9&gt;0,IF($J9&gt;='Typy taboru'!$F$8,IF($J9&gt;'Typy taboru'!$G$8,IF($J9&gt;'Typy taboru'!$I$8,3,2),1),0)),0)</f>
        <v>0</v>
      </c>
      <c r="BT9" s="231">
        <f>IF(T($L9)=T('Typy taboru'!$C$8),IF($S9&gt;0,IF($S9&gt;='Typy taboru'!$F$8,IF($S9&gt;'Typy taboru'!$G$8,IF($S9&gt;'Typy taboru'!$I$8,3,2),1),0)),0)</f>
        <v>0</v>
      </c>
      <c r="BV9" s="237">
        <f>IF(T($C9)=T('Typy taboru'!$C$9),IF($J9&gt;0,IF($J9&gt;='Typy taboru'!$F$9,IF($J9&gt;'Typy taboru'!$G$9,IF($J9&gt;'Typy taboru'!$I$9,3,2),1),0)),0)</f>
        <v>0</v>
      </c>
      <c r="BW9" s="238">
        <f>IF(T($L9)=T('Typy taboru'!$C$9),IF($S9&gt;0,IF($S9&gt;='Typy taboru'!$F$9,IF($S9&gt;'Typy taboru'!$G$9,IF($S9&gt;'Typy taboru'!$I$9,3,2),1),0)),0)</f>
        <v>0</v>
      </c>
      <c r="BX9" s="216"/>
      <c r="BY9" s="237">
        <f>IF(T($C9)=T('Typy taboru'!$C$10),IF($J9&gt;0,IF($J9&gt;='Typy taboru'!$F$10,IF($J9&gt;'Typy taboru'!$G$10,IF($J9&gt;'Typy taboru'!$I$10,3,2),1),0)),0)</f>
        <v>0</v>
      </c>
      <c r="BZ9" s="238">
        <f>IF(T($L9)=T('Typy taboru'!$C$10),IF($S9&gt;0,IF($S9&gt;='Typy taboru'!$F$10,IF($S9&gt;'Typy taboru'!$G$10,IF($S9&gt;'Typy taboru'!$I$10,3,2),1),0)),0)</f>
        <v>0</v>
      </c>
      <c r="CB9" s="86">
        <f>IF(T($C9)=T('Typy taboru'!$C$11),IF($J9&gt;0,IF($J9&gt;='Typy taboru'!$F$11,IF($J9&gt;'Typy taboru'!$G$11,IF($J9&gt;'Typy taboru'!$I$11,3,2),1),0)),0)</f>
        <v>0</v>
      </c>
      <c r="CC9" s="231">
        <f>IF(T($L9)=T('Typy taboru'!$C$11),IF($S9&gt;0,IF($S9&gt;='Typy taboru'!$F$11,IF($S9&gt;'Typy taboru'!$G$11,IF($S9&gt;'Typy taboru'!$I$11,3,2),1),0)),0)</f>
        <v>0</v>
      </c>
      <c r="CE9" s="86" t="b">
        <f>IF(T($C9)=T('Typy taboru'!$C$12),IF($J9&gt;0,IF($J9&gt;='Typy taboru'!$F$12,IF($J9&gt;'Typy taboru'!$G$12,IF($J9&gt;'Typy taboru'!$I$12,3,2),1),0)),0)</f>
        <v>0</v>
      </c>
      <c r="CF9" s="231">
        <f>IF(T($L9)=T('Typy taboru'!$C$12),IF($S9&gt;0,IF($S9&gt;='Typy taboru'!$F$12,IF($S9&gt;'Typy taboru'!$G$12,IF($S9&gt;'Typy taboru'!$I$12,3,2),1),0)),0)</f>
        <v>0</v>
      </c>
      <c r="CH9" s="86">
        <f>IF(T($C9)=T('Typy taboru'!$C$13),IF($J9&gt;0,IF($J9&gt;='Typy taboru'!$F$13,IF($J9&gt;'Typy taboru'!$G$13,IF($J9&gt;'Typy taboru'!$I$13,3,2),1),0)),0)</f>
        <v>0</v>
      </c>
      <c r="CI9" s="231">
        <f>IF(T($L9)=T('Typy taboru'!$C$13),IF($S9&gt;0,IF($S9&gt;='Typy taboru'!$F$13,IF($S9&gt;'Typy taboru'!$G$13,IF($S9&gt;'Typy taboru'!$I$13,3,2),1),0)),0)</f>
        <v>0</v>
      </c>
      <c r="CK9" s="86">
        <f>IF(T($C9)=T('Typy taboru'!$C$14),IF($J9&gt;0,IF($J9&gt;='Typy taboru'!$F$14,IF($J9&gt;'Typy taboru'!$G$14,IF($J9&gt;'Typy taboru'!$I$14,3,2),1),0)),0)</f>
        <v>0</v>
      </c>
      <c r="CL9" s="231">
        <f>IF(T($L9)=T('Typy taboru'!$C$14),IF($S9&gt;0,IF($S9&gt;='Typy taboru'!$F$14,IF($S9&gt;'Typy taboru'!$G$14,IF($S9&gt;'Typy taboru'!$I$14,3,2),1),0)),0)</f>
        <v>0</v>
      </c>
      <c r="CN9" s="86">
        <f>IF(T($C9)=T('Typy taboru'!$C$15),IF($J9&gt;0,IF($J9&gt;='Typy taboru'!$F$15,IF($J9&gt;'Typy taboru'!$G$15,IF($J9&gt;'Typy taboru'!$I$15,3,2),1),0)),0)</f>
        <v>0</v>
      </c>
      <c r="CO9" s="231">
        <f>IF(T($L9)=T('Typy taboru'!$C$15),IF($S9&gt;0,IF($S9&gt;='Typy taboru'!$F$15,IF($S9&gt;'Typy taboru'!$G$15,IF($S9&gt;'Typy taboru'!$I$15,3,2),1),0)),0)</f>
        <v>0</v>
      </c>
    </row>
    <row r="10" spans="1:93" ht="24.95" customHeight="1" x14ac:dyDescent="0.2">
      <c r="B10" s="287">
        <v>8.43</v>
      </c>
      <c r="C10" s="288" t="s">
        <v>71</v>
      </c>
      <c r="D10" s="390" t="s">
        <v>194</v>
      </c>
      <c r="E10" s="439">
        <v>12.5</v>
      </c>
      <c r="F10" s="439" t="s">
        <v>23</v>
      </c>
      <c r="G10" s="289">
        <v>7</v>
      </c>
      <c r="H10" s="373">
        <f t="shared" si="0"/>
        <v>0.56000000000000005</v>
      </c>
      <c r="I10" s="96" t="s">
        <v>200</v>
      </c>
      <c r="J10" s="292">
        <v>5</v>
      </c>
      <c r="K10" s="293">
        <v>9.3000000000000007</v>
      </c>
      <c r="L10" s="288" t="s">
        <v>71</v>
      </c>
      <c r="M10" s="400" t="s">
        <v>208</v>
      </c>
      <c r="N10" s="439">
        <v>8.1999999999999993</v>
      </c>
      <c r="O10" s="439" t="s">
        <v>23</v>
      </c>
      <c r="P10" s="292">
        <v>13</v>
      </c>
      <c r="Q10" s="373">
        <f t="shared" ref="Q10:Q11" si="22">P10/(N(N10)+N(O10))</f>
        <v>1.5853658536585367</v>
      </c>
      <c r="R10" s="96" t="s">
        <v>189</v>
      </c>
      <c r="S10" s="292">
        <v>13</v>
      </c>
      <c r="T10" s="294">
        <f>G10+P10</f>
        <v>20</v>
      </c>
      <c r="U10" s="295">
        <f>T10/(N(E10)+N(F10)+N(N10)+N(O10))</f>
        <v>0.96618357487922713</v>
      </c>
      <c r="X10" s="86">
        <f t="shared" si="4"/>
        <v>0</v>
      </c>
      <c r="Y10" s="87">
        <f t="shared" si="4"/>
        <v>0</v>
      </c>
      <c r="Z10" s="87">
        <f t="shared" si="4"/>
        <v>0</v>
      </c>
      <c r="AA10" s="88">
        <f t="shared" si="4"/>
        <v>20</v>
      </c>
      <c r="AB10" s="88">
        <f t="shared" si="4"/>
        <v>0</v>
      </c>
      <c r="AC10" s="87">
        <f t="shared" si="4"/>
        <v>0</v>
      </c>
      <c r="AD10" s="87">
        <f t="shared" si="4"/>
        <v>0</v>
      </c>
      <c r="AE10" s="88">
        <f t="shared" si="4"/>
        <v>0</v>
      </c>
      <c r="AF10" s="88">
        <f t="shared" si="4"/>
        <v>0</v>
      </c>
      <c r="AG10" s="87">
        <f t="shared" si="4"/>
        <v>0</v>
      </c>
      <c r="AH10" s="87">
        <f t="shared" si="4"/>
        <v>0</v>
      </c>
      <c r="AI10" s="88">
        <f t="shared" si="4"/>
        <v>0</v>
      </c>
      <c r="AJ10" s="88">
        <f t="shared" si="4"/>
        <v>0</v>
      </c>
      <c r="AK10" s="89">
        <f t="shared" si="5"/>
        <v>0</v>
      </c>
      <c r="AM10" s="381">
        <f>Y10+Z10</f>
        <v>0</v>
      </c>
      <c r="AN10" s="382">
        <f>AA10+AB10</f>
        <v>20</v>
      </c>
      <c r="AO10" s="383">
        <f>AC10+AD10</f>
        <v>0</v>
      </c>
      <c r="AP10" s="382">
        <f>AE10+AF10</f>
        <v>0</v>
      </c>
      <c r="AQ10" s="383">
        <f>AG10+AH10</f>
        <v>0</v>
      </c>
      <c r="AR10" s="382">
        <f>AI10+AJ10</f>
        <v>0</v>
      </c>
      <c r="AS10" s="384">
        <f>AK10+X10</f>
        <v>0</v>
      </c>
      <c r="AV10" s="86">
        <f t="shared" si="13"/>
        <v>0</v>
      </c>
      <c r="AW10" s="87">
        <f t="shared" si="13"/>
        <v>0</v>
      </c>
      <c r="AX10" s="87">
        <f t="shared" si="13"/>
        <v>0</v>
      </c>
      <c r="AY10" s="88">
        <f t="shared" si="13"/>
        <v>20.7</v>
      </c>
      <c r="AZ10" s="88">
        <f t="shared" si="13"/>
        <v>0</v>
      </c>
      <c r="BA10" s="87">
        <f t="shared" si="13"/>
        <v>0</v>
      </c>
      <c r="BB10" s="87">
        <f t="shared" si="13"/>
        <v>0</v>
      </c>
      <c r="BC10" s="88">
        <f t="shared" si="13"/>
        <v>0</v>
      </c>
      <c r="BD10" s="88">
        <f t="shared" si="13"/>
        <v>0</v>
      </c>
      <c r="BE10" s="87">
        <f t="shared" si="13"/>
        <v>0</v>
      </c>
      <c r="BF10" s="87">
        <f t="shared" si="13"/>
        <v>0</v>
      </c>
      <c r="BG10" s="88">
        <f t="shared" si="13"/>
        <v>0</v>
      </c>
      <c r="BH10" s="88">
        <f t="shared" si="13"/>
        <v>0</v>
      </c>
      <c r="BI10" s="89">
        <f t="shared" si="14"/>
        <v>0</v>
      </c>
      <c r="BK10" s="161">
        <f>AW10+AX10</f>
        <v>0</v>
      </c>
      <c r="BL10" s="162">
        <f>AY10+AZ10</f>
        <v>20.7</v>
      </c>
      <c r="BM10" s="163">
        <f>BA10+BB10</f>
        <v>0</v>
      </c>
      <c r="BN10" s="162">
        <f>BC10+BD10</f>
        <v>0</v>
      </c>
      <c r="BO10" s="163">
        <f>BE10+BF10</f>
        <v>0</v>
      </c>
      <c r="BP10" s="162">
        <f>BG10+BH10</f>
        <v>0</v>
      </c>
      <c r="BQ10" s="164">
        <f>BI10+AV10</f>
        <v>0</v>
      </c>
      <c r="BS10" s="86">
        <f>IF(T($C10)=T('Typy taboru'!$C$8),IF($J10&gt;0,IF($J10&gt;='Typy taboru'!$F$8,IF($J10&gt;'Typy taboru'!$G$8,IF($J10&gt;'Typy taboru'!$I$8,3,2),1),0)),0)</f>
        <v>0</v>
      </c>
      <c r="BT10" s="231">
        <f>IF(T($L10)=T('Typy taboru'!$C$8),IF($S10&gt;0,IF($S10&gt;='Typy taboru'!$F$8,IF($S10&gt;'Typy taboru'!$G$8,IF($S10&gt;'Typy taboru'!$I$8,3,2),1),0)),0)</f>
        <v>0</v>
      </c>
      <c r="BV10" s="237">
        <f>IF(T($C10)=T('Typy taboru'!$C$9),IF($J10&gt;0,IF($J10&gt;='Typy taboru'!$F$9,IF($J10&gt;'Typy taboru'!$G$9,IF($J10&gt;'Typy taboru'!$I$9,3,2),1),0)),0)</f>
        <v>0</v>
      </c>
      <c r="BW10" s="238">
        <f>IF(T($L10)=T('Typy taboru'!$C$9),IF($S10&gt;0,IF($S10&gt;='Typy taboru'!$F$9,IF($S10&gt;'Typy taboru'!$G$9,IF($S10&gt;'Typy taboru'!$I$9,3,2),1),0)),0)</f>
        <v>0</v>
      </c>
      <c r="BX10" s="216"/>
      <c r="BY10" s="237">
        <f>IF(T($C10)=T('Typy taboru'!$C$10),IF($J10&gt;0,IF($J10&gt;='Typy taboru'!$F$10,IF($J10&gt;'Typy taboru'!$G$10,IF($J10&gt;'Typy taboru'!$I$10,3,2),1),0)),0)</f>
        <v>0</v>
      </c>
      <c r="BZ10" s="238">
        <f>IF(T($L10)=T('Typy taboru'!$C$10),IF($S10&gt;0,IF($S10&gt;='Typy taboru'!$F$10,IF($S10&gt;'Typy taboru'!$G$10,IF($S10&gt;'Typy taboru'!$I$10,3,2),1),0)),0)</f>
        <v>0</v>
      </c>
      <c r="CB10" s="86">
        <f>IF(T($C10)=T('Typy taboru'!$C$11),IF($J10&gt;0,IF($J10&gt;='Typy taboru'!$F$11,IF($J10&gt;'Typy taboru'!$G$11,IF($J10&gt;'Typy taboru'!$I$11,3,2),1),0)),0)</f>
        <v>0</v>
      </c>
      <c r="CC10" s="231">
        <f>IF(T($L10)=T('Typy taboru'!$C$11),IF($S10&gt;0,IF($S10&gt;='Typy taboru'!$F$11,IF($S10&gt;'Typy taboru'!$G$11,IF($S10&gt;'Typy taboru'!$I$11,3,2),1),0)),0)</f>
        <v>0</v>
      </c>
      <c r="CE10" s="86">
        <f>IF(T($C10)=T('Typy taboru'!$C$12),IF($J10&gt;0,IF($J10&gt;='Typy taboru'!$F$12,IF($J10&gt;'Typy taboru'!$G$12,IF($J10&gt;'Typy taboru'!$I$12,3,2),1),0)),0)</f>
        <v>0</v>
      </c>
      <c r="CF10" s="231">
        <f>IF(T($L10)=T('Typy taboru'!$C$12),IF($S10&gt;0,IF($S10&gt;='Typy taboru'!$F$12,IF($S10&gt;'Typy taboru'!$G$12,IF($S10&gt;'Typy taboru'!$I$12,3,2),1),0)),0)</f>
        <v>0</v>
      </c>
      <c r="CH10" s="86">
        <f>IF(T($C10)=T('Typy taboru'!$C$13),IF($J10&gt;0,IF($J10&gt;='Typy taboru'!$F$13,IF($J10&gt;'Typy taboru'!$G$13,IF($J10&gt;'Typy taboru'!$I$13,3,2),1),0)),0)</f>
        <v>0</v>
      </c>
      <c r="CI10" s="231">
        <f>IF(T($L10)=T('Typy taboru'!$C$13),IF($S10&gt;0,IF($S10&gt;='Typy taboru'!$F$13,IF($S10&gt;'Typy taboru'!$G$13,IF($S10&gt;'Typy taboru'!$I$13,3,2),1),0)),0)</f>
        <v>0</v>
      </c>
      <c r="CK10" s="86">
        <f>IF(T($C10)=T('Typy taboru'!$C$14),IF($J10&gt;0,IF($J10&gt;='Typy taboru'!$F$14,IF($J10&gt;'Typy taboru'!$G$14,IF($J10&gt;'Typy taboru'!$I$14,3,2),1),0)),0)</f>
        <v>0</v>
      </c>
      <c r="CL10" s="231">
        <f>IF(T($L10)=T('Typy taboru'!$C$14),IF($S10&gt;0,IF($S10&gt;='Typy taboru'!$F$14,IF($S10&gt;'Typy taboru'!$G$14,IF($S10&gt;'Typy taboru'!$I$14,3,2),1),0)),0)</f>
        <v>0</v>
      </c>
      <c r="CN10" s="86">
        <f>IF(T($C10)=T('Typy taboru'!$C$15),IF($J10&gt;0,IF($J10&gt;='Typy taboru'!$F$15,IF($J10&gt;'Typy taboru'!$G$15,IF($J10&gt;'Typy taboru'!$I$15,3,2),1),0)),0)</f>
        <v>0</v>
      </c>
      <c r="CO10" s="231">
        <f>IF(T($L10)=T('Typy taboru'!$C$15),IF($S10&gt;0,IF($S10&gt;='Typy taboru'!$F$15,IF($S10&gt;'Typy taboru'!$G$15,IF($S10&gt;'Typy taboru'!$I$15,3,2),1),0)),0)</f>
        <v>0</v>
      </c>
    </row>
    <row r="11" spans="1:93" ht="24.95" customHeight="1" x14ac:dyDescent="0.2">
      <c r="B11" s="94">
        <v>10.02</v>
      </c>
      <c r="C11" s="288" t="s">
        <v>71</v>
      </c>
      <c r="D11" s="390" t="s">
        <v>196</v>
      </c>
      <c r="E11" s="439">
        <v>5.2</v>
      </c>
      <c r="F11" s="439" t="s">
        <v>23</v>
      </c>
      <c r="G11" s="95">
        <v>9</v>
      </c>
      <c r="H11" s="373">
        <f t="shared" ref="H11:H15" si="23">G11/(N(E11)+N(F11))</f>
        <v>1.7307692307692306</v>
      </c>
      <c r="I11" s="96" t="s">
        <v>182</v>
      </c>
      <c r="J11" s="95">
        <v>7</v>
      </c>
      <c r="K11" s="293">
        <v>10.25</v>
      </c>
      <c r="L11" s="288" t="s">
        <v>71</v>
      </c>
      <c r="M11" s="390" t="s">
        <v>204</v>
      </c>
      <c r="N11" s="439">
        <v>9.5</v>
      </c>
      <c r="O11" s="439" t="s">
        <v>23</v>
      </c>
      <c r="P11" s="292">
        <v>3</v>
      </c>
      <c r="Q11" s="373">
        <f t="shared" si="22"/>
        <v>0.31578947368421051</v>
      </c>
      <c r="R11" s="96" t="s">
        <v>209</v>
      </c>
      <c r="S11" s="292">
        <v>2</v>
      </c>
      <c r="T11" s="98">
        <f t="shared" si="2"/>
        <v>12</v>
      </c>
      <c r="U11" s="99">
        <f t="shared" si="3"/>
        <v>0.81632653061224492</v>
      </c>
      <c r="X11" s="100">
        <f t="shared" si="4"/>
        <v>0</v>
      </c>
      <c r="Y11" s="101">
        <f t="shared" si="4"/>
        <v>0</v>
      </c>
      <c r="Z11" s="101">
        <f t="shared" si="4"/>
        <v>0</v>
      </c>
      <c r="AA11" s="102">
        <f t="shared" si="4"/>
        <v>0</v>
      </c>
      <c r="AB11" s="102">
        <f t="shared" si="4"/>
        <v>12</v>
      </c>
      <c r="AC11" s="101">
        <f t="shared" si="4"/>
        <v>0</v>
      </c>
      <c r="AD11" s="101">
        <f t="shared" si="4"/>
        <v>0</v>
      </c>
      <c r="AE11" s="102">
        <f t="shared" si="4"/>
        <v>0</v>
      </c>
      <c r="AF11" s="102">
        <f t="shared" si="4"/>
        <v>0</v>
      </c>
      <c r="AG11" s="101">
        <f t="shared" si="4"/>
        <v>0</v>
      </c>
      <c r="AH11" s="101">
        <f t="shared" si="4"/>
        <v>0</v>
      </c>
      <c r="AI11" s="102">
        <f t="shared" si="4"/>
        <v>0</v>
      </c>
      <c r="AJ11" s="102">
        <f t="shared" si="4"/>
        <v>0</v>
      </c>
      <c r="AK11" s="103">
        <f t="shared" si="5"/>
        <v>0</v>
      </c>
      <c r="AM11" s="104">
        <f t="shared" si="6"/>
        <v>0</v>
      </c>
      <c r="AN11" s="105">
        <f t="shared" si="7"/>
        <v>12</v>
      </c>
      <c r="AO11" s="106">
        <f t="shared" si="8"/>
        <v>0</v>
      </c>
      <c r="AP11" s="105">
        <f t="shared" si="9"/>
        <v>0</v>
      </c>
      <c r="AQ11" s="106">
        <f t="shared" si="10"/>
        <v>0</v>
      </c>
      <c r="AR11" s="105">
        <f t="shared" si="11"/>
        <v>0</v>
      </c>
      <c r="AS11" s="107">
        <f t="shared" si="12"/>
        <v>0</v>
      </c>
      <c r="AV11" s="100">
        <f t="shared" si="13"/>
        <v>0</v>
      </c>
      <c r="AW11" s="101">
        <f t="shared" si="13"/>
        <v>0</v>
      </c>
      <c r="AX11" s="101">
        <f t="shared" si="13"/>
        <v>0</v>
      </c>
      <c r="AY11" s="102">
        <f t="shared" si="13"/>
        <v>0</v>
      </c>
      <c r="AZ11" s="102">
        <f t="shared" si="13"/>
        <v>14.7</v>
      </c>
      <c r="BA11" s="101">
        <f t="shared" si="13"/>
        <v>0</v>
      </c>
      <c r="BB11" s="101">
        <f t="shared" si="13"/>
        <v>0</v>
      </c>
      <c r="BC11" s="102">
        <f t="shared" si="13"/>
        <v>0</v>
      </c>
      <c r="BD11" s="102">
        <f t="shared" si="13"/>
        <v>0</v>
      </c>
      <c r="BE11" s="101">
        <f t="shared" si="13"/>
        <v>0</v>
      </c>
      <c r="BF11" s="101">
        <f t="shared" si="13"/>
        <v>0</v>
      </c>
      <c r="BG11" s="102">
        <f t="shared" si="13"/>
        <v>0</v>
      </c>
      <c r="BH11" s="102">
        <f t="shared" si="13"/>
        <v>0</v>
      </c>
      <c r="BI11" s="103">
        <f t="shared" si="14"/>
        <v>0</v>
      </c>
      <c r="BK11" s="104">
        <f t="shared" si="15"/>
        <v>0</v>
      </c>
      <c r="BL11" s="105">
        <f t="shared" si="16"/>
        <v>14.7</v>
      </c>
      <c r="BM11" s="106">
        <f t="shared" si="17"/>
        <v>0</v>
      </c>
      <c r="BN11" s="105">
        <f t="shared" si="18"/>
        <v>0</v>
      </c>
      <c r="BO11" s="106">
        <f t="shared" si="19"/>
        <v>0</v>
      </c>
      <c r="BP11" s="105">
        <f t="shared" si="20"/>
        <v>0</v>
      </c>
      <c r="BQ11" s="107">
        <f t="shared" si="21"/>
        <v>0</v>
      </c>
      <c r="BS11" s="100">
        <f>IF(T($C11)=T('Typy taboru'!$C$8),IF($J11&gt;0,IF($J11&gt;='Typy taboru'!$F$8,IF($J11&gt;'Typy taboru'!$G$8,IF($J11&gt;'Typy taboru'!$I$8,3,2),1),0)),0)</f>
        <v>0</v>
      </c>
      <c r="BT11" s="232">
        <f>IF(T($L11)=T('Typy taboru'!$C$8),IF($S11&gt;0,IF($S11&gt;='Typy taboru'!$F$8,IF($S11&gt;'Typy taboru'!$G$8,IF($S11&gt;'Typy taboru'!$I$8,3,2),1),0)),0)</f>
        <v>0</v>
      </c>
      <c r="BV11" s="100">
        <f>IF(T($C11)=T('Typy taboru'!$C$9),IF($J11&gt;0,IF($J11&gt;='Typy taboru'!$F$9,IF($J11&gt;'Typy taboru'!$G$9,IF($J11&gt;'Typy taboru'!$I$9,3,2),1),0)),0)</f>
        <v>0</v>
      </c>
      <c r="BW11" s="232">
        <f>IF(T($L11)=T('Typy taboru'!$C$9),IF($S11&gt;0,IF($S11&gt;='Typy taboru'!$F$9,IF($S11&gt;'Typy taboru'!$G$9,IF($S11&gt;'Typy taboru'!$I$9,3,2),1),0)),0)</f>
        <v>0</v>
      </c>
      <c r="BY11" s="100">
        <f>IF(T($C11)=T('Typy taboru'!$C$10),IF($J11&gt;0,IF($J11&gt;='Typy taboru'!$F$10,IF($J11&gt;'Typy taboru'!$G$10,IF($J11&gt;'Typy taboru'!$I$10,3,2),1),0)),0)</f>
        <v>0</v>
      </c>
      <c r="BZ11" s="232">
        <f>IF(T($L11)=T('Typy taboru'!$C$10),IF($S11&gt;0,IF($S11&gt;='Typy taboru'!$F$10,IF($S11&gt;'Typy taboru'!$G$10,IF($S11&gt;'Typy taboru'!$I$10,3,2),1),0)),0)</f>
        <v>0</v>
      </c>
      <c r="CB11" s="100">
        <f>IF(T($C11)=T('Typy taboru'!$C$11),IF($J11&gt;0,IF($J11&gt;='Typy taboru'!$F$11,IF($J11&gt;'Typy taboru'!$G$11,IF($J11&gt;'Typy taboru'!$I$11,3,2),1),0)),0)</f>
        <v>0</v>
      </c>
      <c r="CC11" s="232">
        <f>IF(T($L11)=T('Typy taboru'!$C$11),IF($S11&gt;0,IF($S11&gt;='Typy taboru'!$F$11,IF($S11&gt;'Typy taboru'!$G$11,IF($S11&gt;'Typy taboru'!$I$11,3,2),1),0)),0)</f>
        <v>0</v>
      </c>
      <c r="CE11" s="100">
        <f>IF(T($C11)=T('Typy taboru'!$C$12),IF($J11&gt;0,IF($J11&gt;='Typy taboru'!$F$12,IF($J11&gt;'Typy taboru'!$G$12,IF($J11&gt;'Typy taboru'!$I$12,3,2),1),0)),0)</f>
        <v>0</v>
      </c>
      <c r="CF11" s="232">
        <f>IF(T($L11)=T('Typy taboru'!$C$12),IF($S11&gt;0,IF($S11&gt;='Typy taboru'!$F$12,IF($S11&gt;'Typy taboru'!$G$12,IF($S11&gt;'Typy taboru'!$I$12,3,2),1),0)),0)</f>
        <v>0</v>
      </c>
      <c r="CH11" s="100">
        <f>IF(T($C11)=T('Typy taboru'!$C$13),IF($J11&gt;0,IF($J11&gt;='Typy taboru'!$F$13,IF($J11&gt;'Typy taboru'!$G$13,IF($J11&gt;'Typy taboru'!$I$13,3,2),1),0)),0)</f>
        <v>0</v>
      </c>
      <c r="CI11" s="232">
        <f>IF(T($L11)=T('Typy taboru'!$C$13),IF($S11&gt;0,IF($S11&gt;='Typy taboru'!$F$13,IF($S11&gt;'Typy taboru'!$G$13,IF($S11&gt;'Typy taboru'!$I$13,3,2),1),0)),0)</f>
        <v>0</v>
      </c>
      <c r="CK11" s="100">
        <f>IF(T($C11)=T('Typy taboru'!$C$14),IF($J11&gt;0,IF($J11&gt;='Typy taboru'!$F$14,IF($J11&gt;'Typy taboru'!$G$14,IF($J11&gt;'Typy taboru'!$I$14,3,2),1),0)),0)</f>
        <v>0</v>
      </c>
      <c r="CL11" s="232">
        <f>IF(T($L11)=T('Typy taboru'!$C$14),IF($S11&gt;0,IF($S11&gt;='Typy taboru'!$F$14,IF($S11&gt;'Typy taboru'!$G$14,IF($S11&gt;'Typy taboru'!$I$14,3,2),1),0)),0)</f>
        <v>0</v>
      </c>
      <c r="CN11" s="100">
        <f>IF(T($C11)=T('Typy taboru'!$C$15),IF($J11&gt;0,IF($J11&gt;='Typy taboru'!$F$15,IF($J11&gt;'Typy taboru'!$G$15,IF($J11&gt;'Typy taboru'!$I$15,3,2),1),0)),0)</f>
        <v>0</v>
      </c>
      <c r="CO11" s="232">
        <f>IF(T($L11)=T('Typy taboru'!$C$15),IF($S11&gt;0,IF($S11&gt;='Typy taboru'!$F$15,IF($S11&gt;'Typy taboru'!$G$15,IF($S11&gt;'Typy taboru'!$I$15,3,2),1),0)),0)</f>
        <v>0</v>
      </c>
    </row>
    <row r="12" spans="1:93" ht="24.95" customHeight="1" x14ac:dyDescent="0.2">
      <c r="B12" s="94">
        <v>10.57</v>
      </c>
      <c r="C12" s="288" t="s">
        <v>71</v>
      </c>
      <c r="D12" s="390" t="s">
        <v>198</v>
      </c>
      <c r="E12" s="439">
        <v>10.199999999999999</v>
      </c>
      <c r="F12" s="439" t="s">
        <v>23</v>
      </c>
      <c r="G12" s="95">
        <v>27</v>
      </c>
      <c r="H12" s="373">
        <f t="shared" si="23"/>
        <v>2.6470588235294121</v>
      </c>
      <c r="I12" s="96" t="s">
        <v>201</v>
      </c>
      <c r="J12" s="95">
        <v>13</v>
      </c>
      <c r="K12" s="374">
        <v>11.42</v>
      </c>
      <c r="L12" s="288" t="s">
        <v>71</v>
      </c>
      <c r="M12" s="390" t="s">
        <v>205</v>
      </c>
      <c r="N12" s="439">
        <v>10.199999999999999</v>
      </c>
      <c r="O12" s="439" t="s">
        <v>23</v>
      </c>
      <c r="P12" s="372">
        <v>18</v>
      </c>
      <c r="Q12" s="373">
        <f t="shared" ref="Q12:Q15" si="24">P12/(N(N12)+N(O12))</f>
        <v>1.7647058823529413</v>
      </c>
      <c r="R12" s="96" t="s">
        <v>210</v>
      </c>
      <c r="S12" s="372">
        <v>14</v>
      </c>
      <c r="T12" s="98">
        <f t="shared" si="2"/>
        <v>45</v>
      </c>
      <c r="U12" s="99">
        <f t="shared" si="3"/>
        <v>2.2058823529411766</v>
      </c>
      <c r="X12" s="100">
        <f t="shared" si="4"/>
        <v>0</v>
      </c>
      <c r="Y12" s="101">
        <f t="shared" si="4"/>
        <v>0</v>
      </c>
      <c r="Z12" s="101">
        <f t="shared" si="4"/>
        <v>0</v>
      </c>
      <c r="AA12" s="102">
        <f t="shared" si="4"/>
        <v>0</v>
      </c>
      <c r="AB12" s="102">
        <f t="shared" si="4"/>
        <v>27</v>
      </c>
      <c r="AC12" s="101">
        <f t="shared" si="4"/>
        <v>18</v>
      </c>
      <c r="AD12" s="101">
        <f t="shared" si="4"/>
        <v>0</v>
      </c>
      <c r="AE12" s="102">
        <f t="shared" si="4"/>
        <v>0</v>
      </c>
      <c r="AF12" s="102">
        <f t="shared" si="4"/>
        <v>0</v>
      </c>
      <c r="AG12" s="101">
        <f t="shared" si="4"/>
        <v>0</v>
      </c>
      <c r="AH12" s="101">
        <f t="shared" si="4"/>
        <v>0</v>
      </c>
      <c r="AI12" s="102">
        <f t="shared" si="4"/>
        <v>0</v>
      </c>
      <c r="AJ12" s="102">
        <f t="shared" si="4"/>
        <v>0</v>
      </c>
      <c r="AK12" s="103">
        <f t="shared" si="5"/>
        <v>0</v>
      </c>
      <c r="AM12" s="104">
        <f t="shared" si="6"/>
        <v>0</v>
      </c>
      <c r="AN12" s="105">
        <f t="shared" si="7"/>
        <v>27</v>
      </c>
      <c r="AO12" s="106">
        <f t="shared" si="8"/>
        <v>18</v>
      </c>
      <c r="AP12" s="105">
        <f t="shared" si="9"/>
        <v>0</v>
      </c>
      <c r="AQ12" s="106">
        <f t="shared" si="10"/>
        <v>0</v>
      </c>
      <c r="AR12" s="105">
        <f t="shared" si="11"/>
        <v>0</v>
      </c>
      <c r="AS12" s="107">
        <f t="shared" si="12"/>
        <v>0</v>
      </c>
      <c r="AV12" s="100">
        <f t="shared" si="13"/>
        <v>0</v>
      </c>
      <c r="AW12" s="101">
        <f t="shared" si="13"/>
        <v>0</v>
      </c>
      <c r="AX12" s="101">
        <f t="shared" si="13"/>
        <v>0</v>
      </c>
      <c r="AY12" s="102">
        <f t="shared" si="13"/>
        <v>0</v>
      </c>
      <c r="AZ12" s="102">
        <f t="shared" si="13"/>
        <v>10.199999999999999</v>
      </c>
      <c r="BA12" s="101">
        <f t="shared" si="13"/>
        <v>10.199999999999999</v>
      </c>
      <c r="BB12" s="101">
        <f t="shared" si="13"/>
        <v>0</v>
      </c>
      <c r="BC12" s="102">
        <f t="shared" si="13"/>
        <v>0</v>
      </c>
      <c r="BD12" s="102">
        <f t="shared" si="13"/>
        <v>0</v>
      </c>
      <c r="BE12" s="101">
        <f t="shared" si="13"/>
        <v>0</v>
      </c>
      <c r="BF12" s="101">
        <f t="shared" si="13"/>
        <v>0</v>
      </c>
      <c r="BG12" s="102">
        <f t="shared" si="13"/>
        <v>0</v>
      </c>
      <c r="BH12" s="102">
        <f t="shared" si="13"/>
        <v>0</v>
      </c>
      <c r="BI12" s="103">
        <f t="shared" si="14"/>
        <v>0</v>
      </c>
      <c r="BK12" s="104">
        <f t="shared" si="15"/>
        <v>0</v>
      </c>
      <c r="BL12" s="105">
        <f t="shared" si="16"/>
        <v>10.199999999999999</v>
      </c>
      <c r="BM12" s="106">
        <f t="shared" si="17"/>
        <v>10.199999999999999</v>
      </c>
      <c r="BN12" s="105">
        <f t="shared" si="18"/>
        <v>0</v>
      </c>
      <c r="BO12" s="106">
        <f t="shared" si="19"/>
        <v>0</v>
      </c>
      <c r="BP12" s="105">
        <f t="shared" si="20"/>
        <v>0</v>
      </c>
      <c r="BQ12" s="107">
        <f t="shared" si="21"/>
        <v>0</v>
      </c>
      <c r="BS12" s="100">
        <f>IF(T($C12)=T('Typy taboru'!$C$8),IF($J12&gt;0,IF($J12&gt;='Typy taboru'!$F$8,IF($J12&gt;'Typy taboru'!$G$8,IF($J12&gt;'Typy taboru'!$I$8,3,2),1),0)),0)</f>
        <v>0</v>
      </c>
      <c r="BT12" s="232">
        <f>IF(T($L12)=T('Typy taboru'!$C$8),IF($S12&gt;0,IF($S12&gt;='Typy taboru'!$F$8,IF($S12&gt;'Typy taboru'!$G$8,IF($S12&gt;'Typy taboru'!$I$8,3,2),1),0)),0)</f>
        <v>0</v>
      </c>
      <c r="BV12" s="100">
        <f>IF(T($C12)=T('Typy taboru'!$C$9),IF($J12&gt;0,IF($J12&gt;='Typy taboru'!$F$9,IF($J12&gt;'Typy taboru'!$G$9,IF($J12&gt;'Typy taboru'!$I$9,3,2),1),0)),0)</f>
        <v>0</v>
      </c>
      <c r="BW12" s="232">
        <f>IF(T($L12)=T('Typy taboru'!$C$9),IF($S12&gt;0,IF($S12&gt;='Typy taboru'!$F$9,IF($S12&gt;'Typy taboru'!$G$9,IF($S12&gt;'Typy taboru'!$I$9,3,2),1),0)),0)</f>
        <v>0</v>
      </c>
      <c r="BY12" s="100">
        <f>IF(T($C12)=T('Typy taboru'!$C$10),IF($J12&gt;0,IF($J12&gt;='Typy taboru'!$F$10,IF($J12&gt;'Typy taboru'!$G$10,IF($J12&gt;'Typy taboru'!$I$10,3,2),1),0)),0)</f>
        <v>0</v>
      </c>
      <c r="BZ12" s="232">
        <f>IF(T($L12)=T('Typy taboru'!$C$10),IF($S12&gt;0,IF($S12&gt;='Typy taboru'!$F$10,IF($S12&gt;'Typy taboru'!$G$10,IF($S12&gt;'Typy taboru'!$I$10,3,2),1),0)),0)</f>
        <v>0</v>
      </c>
      <c r="CB12" s="100">
        <f>IF(T($C12)=T('Typy taboru'!$C$11),IF($J12&gt;0,IF($J12&gt;='Typy taboru'!$F$11,IF($J12&gt;'Typy taboru'!$G$11,IF($J12&gt;'Typy taboru'!$I$11,3,2),1),0)),0)</f>
        <v>0</v>
      </c>
      <c r="CC12" s="232">
        <f>IF(T($L12)=T('Typy taboru'!$C$11),IF($S12&gt;0,IF($S12&gt;='Typy taboru'!$F$11,IF($S12&gt;'Typy taboru'!$G$11,IF($S12&gt;'Typy taboru'!$I$11,3,2),1),0)),0)</f>
        <v>0</v>
      </c>
      <c r="CE12" s="100">
        <f>IF(T($C12)=T('Typy taboru'!$C$12),IF($J12&gt;0,IF($J12&gt;='Typy taboru'!$F$12,IF($J12&gt;'Typy taboru'!$G$12,IF($J12&gt;'Typy taboru'!$I$12,3,2),1),0)),0)</f>
        <v>0</v>
      </c>
      <c r="CF12" s="232">
        <f>IF(T($L12)=T('Typy taboru'!$C$12),IF($S12&gt;0,IF($S12&gt;='Typy taboru'!$F$12,IF($S12&gt;'Typy taboru'!$G$12,IF($S12&gt;'Typy taboru'!$I$12,3,2),1),0)),0)</f>
        <v>0</v>
      </c>
      <c r="CH12" s="100">
        <f>IF(T($C12)=T('Typy taboru'!$C$13),IF($J12&gt;0,IF($J12&gt;='Typy taboru'!$F$13,IF($J12&gt;'Typy taboru'!$G$13,IF($J12&gt;'Typy taboru'!$I$13,3,2),1),0)),0)</f>
        <v>0</v>
      </c>
      <c r="CI12" s="232">
        <f>IF(T($L12)=T('Typy taboru'!$C$13),IF($S12&gt;0,IF($S12&gt;='Typy taboru'!$F$13,IF($S12&gt;'Typy taboru'!$G$13,IF($S12&gt;'Typy taboru'!$I$13,3,2),1),0)),0)</f>
        <v>0</v>
      </c>
      <c r="CK12" s="100">
        <f>IF(T($C12)=T('Typy taboru'!$C$14),IF($J12&gt;0,IF($J12&gt;='Typy taboru'!$F$14,IF($J12&gt;'Typy taboru'!$G$14,IF($J12&gt;'Typy taboru'!$I$14,3,2),1),0)),0)</f>
        <v>0</v>
      </c>
      <c r="CL12" s="232">
        <f>IF(T($L12)=T('Typy taboru'!$C$14),IF($S12&gt;0,IF($S12&gt;='Typy taboru'!$F$14,IF($S12&gt;'Typy taboru'!$G$14,IF($S12&gt;'Typy taboru'!$I$14,3,2),1),0)),0)</f>
        <v>0</v>
      </c>
      <c r="CN12" s="100">
        <f>IF(T($C12)=T('Typy taboru'!$C$15),IF($J12&gt;0,IF($J12&gt;='Typy taboru'!$F$15,IF($J12&gt;'Typy taboru'!$G$15,IF($J12&gt;'Typy taboru'!$I$15,3,2),1),0)),0)</f>
        <v>0</v>
      </c>
      <c r="CO12" s="232">
        <f>IF(T($L12)=T('Typy taboru'!$C$15),IF($S12&gt;0,IF($S12&gt;='Typy taboru'!$F$15,IF($S12&gt;'Typy taboru'!$G$15,IF($S12&gt;'Typy taboru'!$I$15,3,2),1),0)),0)</f>
        <v>0</v>
      </c>
    </row>
    <row r="13" spans="1:93" ht="24.95" customHeight="1" x14ac:dyDescent="0.2">
      <c r="B13" s="290">
        <v>12.45</v>
      </c>
      <c r="C13" s="288" t="s">
        <v>71</v>
      </c>
      <c r="D13" s="390" t="s">
        <v>194</v>
      </c>
      <c r="E13" s="439">
        <v>12.5</v>
      </c>
      <c r="F13" s="439" t="s">
        <v>23</v>
      </c>
      <c r="G13" s="95">
        <v>10</v>
      </c>
      <c r="H13" s="373">
        <f t="shared" si="23"/>
        <v>0.8</v>
      </c>
      <c r="I13" s="96" t="s">
        <v>201</v>
      </c>
      <c r="J13" s="95">
        <v>6</v>
      </c>
      <c r="K13" s="374">
        <v>13.27</v>
      </c>
      <c r="L13" s="288" t="s">
        <v>82</v>
      </c>
      <c r="M13" s="390" t="s">
        <v>206</v>
      </c>
      <c r="N13" s="439">
        <v>12.5</v>
      </c>
      <c r="O13" s="439" t="s">
        <v>23</v>
      </c>
      <c r="P13" s="372">
        <v>19</v>
      </c>
      <c r="Q13" s="373">
        <f t="shared" si="24"/>
        <v>1.52</v>
      </c>
      <c r="R13" s="96" t="s">
        <v>193</v>
      </c>
      <c r="S13" s="372">
        <v>13</v>
      </c>
      <c r="T13" s="98">
        <f t="shared" si="2"/>
        <v>29</v>
      </c>
      <c r="U13" s="99">
        <f t="shared" si="3"/>
        <v>1.1599999999999999</v>
      </c>
      <c r="X13" s="100">
        <f t="shared" si="4"/>
        <v>0</v>
      </c>
      <c r="Y13" s="101">
        <f t="shared" si="4"/>
        <v>0</v>
      </c>
      <c r="Z13" s="101">
        <f t="shared" si="4"/>
        <v>0</v>
      </c>
      <c r="AA13" s="102">
        <f t="shared" si="4"/>
        <v>0</v>
      </c>
      <c r="AB13" s="102">
        <f t="shared" si="4"/>
        <v>0</v>
      </c>
      <c r="AC13" s="101">
        <f t="shared" si="4"/>
        <v>0</v>
      </c>
      <c r="AD13" s="101">
        <f t="shared" si="4"/>
        <v>29</v>
      </c>
      <c r="AE13" s="102">
        <f t="shared" si="4"/>
        <v>0</v>
      </c>
      <c r="AF13" s="102">
        <f t="shared" si="4"/>
        <v>0</v>
      </c>
      <c r="AG13" s="101">
        <f t="shared" si="4"/>
        <v>0</v>
      </c>
      <c r="AH13" s="101">
        <f t="shared" si="4"/>
        <v>0</v>
      </c>
      <c r="AI13" s="102">
        <f t="shared" si="4"/>
        <v>0</v>
      </c>
      <c r="AJ13" s="102">
        <f t="shared" si="4"/>
        <v>0</v>
      </c>
      <c r="AK13" s="103">
        <f t="shared" si="5"/>
        <v>0</v>
      </c>
      <c r="AM13" s="104">
        <f t="shared" si="6"/>
        <v>0</v>
      </c>
      <c r="AN13" s="105">
        <f t="shared" si="7"/>
        <v>0</v>
      </c>
      <c r="AO13" s="106">
        <f t="shared" si="8"/>
        <v>29</v>
      </c>
      <c r="AP13" s="105">
        <f t="shared" si="9"/>
        <v>0</v>
      </c>
      <c r="AQ13" s="106">
        <f t="shared" si="10"/>
        <v>0</v>
      </c>
      <c r="AR13" s="105">
        <f t="shared" si="11"/>
        <v>0</v>
      </c>
      <c r="AS13" s="107">
        <f t="shared" si="12"/>
        <v>0</v>
      </c>
      <c r="AV13" s="100">
        <f t="shared" si="13"/>
        <v>0</v>
      </c>
      <c r="AW13" s="101">
        <f t="shared" si="13"/>
        <v>0</v>
      </c>
      <c r="AX13" s="101">
        <f t="shared" si="13"/>
        <v>0</v>
      </c>
      <c r="AY13" s="102">
        <f t="shared" si="13"/>
        <v>0</v>
      </c>
      <c r="AZ13" s="102">
        <f t="shared" si="13"/>
        <v>0</v>
      </c>
      <c r="BA13" s="101">
        <f t="shared" si="13"/>
        <v>0</v>
      </c>
      <c r="BB13" s="101">
        <f t="shared" si="13"/>
        <v>25</v>
      </c>
      <c r="BC13" s="102">
        <f t="shared" si="13"/>
        <v>0</v>
      </c>
      <c r="BD13" s="102">
        <f t="shared" si="13"/>
        <v>0</v>
      </c>
      <c r="BE13" s="101">
        <f t="shared" si="13"/>
        <v>0</v>
      </c>
      <c r="BF13" s="101">
        <f t="shared" si="13"/>
        <v>0</v>
      </c>
      <c r="BG13" s="102">
        <f t="shared" si="13"/>
        <v>0</v>
      </c>
      <c r="BH13" s="102">
        <f t="shared" si="13"/>
        <v>0</v>
      </c>
      <c r="BI13" s="103">
        <f t="shared" si="14"/>
        <v>0</v>
      </c>
      <c r="BK13" s="104">
        <f t="shared" si="15"/>
        <v>0</v>
      </c>
      <c r="BL13" s="105">
        <f t="shared" si="16"/>
        <v>0</v>
      </c>
      <c r="BM13" s="106">
        <f t="shared" si="17"/>
        <v>25</v>
      </c>
      <c r="BN13" s="105">
        <f t="shared" si="18"/>
        <v>0</v>
      </c>
      <c r="BO13" s="106">
        <f t="shared" si="19"/>
        <v>0</v>
      </c>
      <c r="BP13" s="105">
        <f t="shared" si="20"/>
        <v>0</v>
      </c>
      <c r="BQ13" s="107">
        <f t="shared" si="21"/>
        <v>0</v>
      </c>
      <c r="BS13" s="100">
        <f>IF(T($C13)=T('Typy taboru'!$C$8),IF($J13&gt;0,IF($J13&gt;='Typy taboru'!$F$8,IF($J13&gt;'Typy taboru'!$G$8,IF($J13&gt;'Typy taboru'!$I$8,3,2),1),0)),0)</f>
        <v>0</v>
      </c>
      <c r="BT13" s="232">
        <f>IF(T($L13)=T('Typy taboru'!$C$8),IF($S13&gt;0,IF($S13&gt;='Typy taboru'!$F$8,IF($S13&gt;'Typy taboru'!$G$8,IF($S13&gt;'Typy taboru'!$I$8,3,2),1),0)),0)</f>
        <v>0</v>
      </c>
      <c r="BV13" s="100">
        <f>IF(T($C13)=T('Typy taboru'!$C$9),IF($J13&gt;0,IF($J13&gt;='Typy taboru'!$F$9,IF($J13&gt;'Typy taboru'!$G$9,IF($J13&gt;'Typy taboru'!$I$9,3,2),1),0)),0)</f>
        <v>0</v>
      </c>
      <c r="BW13" s="232">
        <f>IF(T($L13)=T('Typy taboru'!$C$9),IF($S13&gt;0,IF($S13&gt;='Typy taboru'!$F$9,IF($S13&gt;'Typy taboru'!$G$9,IF($S13&gt;'Typy taboru'!$I$9,3,2),1),0)),0)</f>
        <v>0</v>
      </c>
      <c r="BY13" s="100">
        <f>IF(T($C13)=T('Typy taboru'!$C$10),IF($J13&gt;0,IF($J13&gt;='Typy taboru'!$F$10,IF($J13&gt;'Typy taboru'!$G$10,IF($J13&gt;'Typy taboru'!$I$10,3,2),1),0)),0)</f>
        <v>0</v>
      </c>
      <c r="BZ13" s="232">
        <f>IF(T($L13)=T('Typy taboru'!$C$10),IF($S13&gt;0,IF($S13&gt;='Typy taboru'!$F$10,IF($S13&gt;'Typy taboru'!$G$10,IF($S13&gt;'Typy taboru'!$I$10,3,2),1),0)),0)</f>
        <v>0</v>
      </c>
      <c r="CB13" s="100">
        <f>IF(T($C13)=T('Typy taboru'!$C$11),IF($J13&gt;0,IF($J13&gt;='Typy taboru'!$F$11,IF($J13&gt;'Typy taboru'!$G$11,IF($J13&gt;'Typy taboru'!$I$11,3,2),1),0)),0)</f>
        <v>0</v>
      </c>
      <c r="CC13" s="232">
        <f>IF(T($L13)=T('Typy taboru'!$C$11),IF($S13&gt;0,IF($S13&gt;='Typy taboru'!$F$11,IF($S13&gt;'Typy taboru'!$G$11,IF($S13&gt;'Typy taboru'!$I$11,3,2),1),0)),0)</f>
        <v>0</v>
      </c>
      <c r="CE13" s="100">
        <f>IF(T($C13)=T('Typy taboru'!$C$12),IF($J13&gt;0,IF($J13&gt;='Typy taboru'!$F$12,IF($J13&gt;'Typy taboru'!$G$12,IF($J13&gt;'Typy taboru'!$I$12,3,2),1),0)),0)</f>
        <v>0</v>
      </c>
      <c r="CF13" s="232">
        <f>IF(T($L13)=T('Typy taboru'!$C$12),IF($S13&gt;0,IF($S13&gt;='Typy taboru'!$F$12,IF($S13&gt;'Typy taboru'!$G$12,IF($S13&gt;'Typy taboru'!$I$12,3,2),1),0)),0)</f>
        <v>0</v>
      </c>
      <c r="CH13" s="100">
        <f>IF(T($C13)=T('Typy taboru'!$C$13),IF($J13&gt;0,IF($J13&gt;='Typy taboru'!$F$13,IF($J13&gt;'Typy taboru'!$G$13,IF($J13&gt;'Typy taboru'!$I$13,3,2),1),0)),0)</f>
        <v>0</v>
      </c>
      <c r="CI13" s="232">
        <f>IF(T($L13)=T('Typy taboru'!$C$13),IF($S13&gt;0,IF($S13&gt;='Typy taboru'!$F$13,IF($S13&gt;'Typy taboru'!$G$13,IF($S13&gt;'Typy taboru'!$I$13,3,2),1),0)),0)</f>
        <v>0</v>
      </c>
      <c r="CK13" s="100">
        <f>IF(T($C13)=T('Typy taboru'!$C$14),IF($J13&gt;0,IF($J13&gt;='Typy taboru'!$F$14,IF($J13&gt;'Typy taboru'!$G$14,IF($J13&gt;'Typy taboru'!$I$14,3,2),1),0)),0)</f>
        <v>0</v>
      </c>
      <c r="CL13" s="232">
        <f>IF(T($L13)=T('Typy taboru'!$C$14),IF($S13&gt;0,IF($S13&gt;='Typy taboru'!$F$14,IF($S13&gt;'Typy taboru'!$G$14,IF($S13&gt;'Typy taboru'!$I$14,3,2),1),0)),0)</f>
        <v>0</v>
      </c>
      <c r="CN13" s="100">
        <f>IF(T($C13)=T('Typy taboru'!$C$15),IF($J13&gt;0,IF($J13&gt;='Typy taboru'!$F$15,IF($J13&gt;'Typy taboru'!$G$15,IF($J13&gt;'Typy taboru'!$I$15,3,2),1),0)),0)</f>
        <v>0</v>
      </c>
      <c r="CO13" s="232">
        <f>IF(T($L13)=T('Typy taboru'!$C$15),IF($S13&gt;0,IF($S13&gt;='Typy taboru'!$F$15,IF($S13&gt;'Typy taboru'!$G$15,IF($S13&gt;'Typy taboru'!$I$15,3,2),1),0)),0)</f>
        <v>0</v>
      </c>
    </row>
    <row r="14" spans="1:93" ht="24.95" customHeight="1" x14ac:dyDescent="0.2">
      <c r="B14" s="290">
        <v>14.04</v>
      </c>
      <c r="C14" s="288" t="s">
        <v>82</v>
      </c>
      <c r="D14" s="390" t="s">
        <v>197</v>
      </c>
      <c r="E14" s="439">
        <v>9.5</v>
      </c>
      <c r="F14" s="439" t="s">
        <v>23</v>
      </c>
      <c r="G14" s="95">
        <v>21</v>
      </c>
      <c r="H14" s="373">
        <f t="shared" si="23"/>
        <v>2.2105263157894739</v>
      </c>
      <c r="I14" s="96" t="s">
        <v>201</v>
      </c>
      <c r="J14" s="95">
        <v>15</v>
      </c>
      <c r="K14" s="374">
        <v>14.38</v>
      </c>
      <c r="L14" s="288" t="s">
        <v>82</v>
      </c>
      <c r="M14" s="390" t="s">
        <v>204</v>
      </c>
      <c r="N14" s="439">
        <v>9.5</v>
      </c>
      <c r="O14" s="439" t="s">
        <v>23</v>
      </c>
      <c r="P14" s="372">
        <v>11</v>
      </c>
      <c r="Q14" s="373">
        <f t="shared" si="24"/>
        <v>1.1578947368421053</v>
      </c>
      <c r="R14" s="96" t="s">
        <v>193</v>
      </c>
      <c r="S14" s="372">
        <v>7</v>
      </c>
      <c r="T14" s="98">
        <f t="shared" ref="T14:T15" si="25">G14+P14</f>
        <v>32</v>
      </c>
      <c r="U14" s="99">
        <f t="shared" ref="U14:U15" si="26">T14/(N(E14)+N(F14)+N(N14)+N(O14))</f>
        <v>1.6842105263157894</v>
      </c>
      <c r="X14" s="100">
        <f t="shared" si="4"/>
        <v>0</v>
      </c>
      <c r="Y14" s="101">
        <f t="shared" si="4"/>
        <v>0</v>
      </c>
      <c r="Z14" s="101">
        <f t="shared" si="4"/>
        <v>0</v>
      </c>
      <c r="AA14" s="102">
        <f t="shared" si="4"/>
        <v>0</v>
      </c>
      <c r="AB14" s="102">
        <f t="shared" si="4"/>
        <v>0</v>
      </c>
      <c r="AC14" s="101">
        <f t="shared" si="4"/>
        <v>0</v>
      </c>
      <c r="AD14" s="101">
        <f t="shared" si="4"/>
        <v>0</v>
      </c>
      <c r="AE14" s="102">
        <f t="shared" si="4"/>
        <v>32</v>
      </c>
      <c r="AF14" s="102">
        <f t="shared" si="4"/>
        <v>0</v>
      </c>
      <c r="AG14" s="101">
        <f t="shared" si="4"/>
        <v>0</v>
      </c>
      <c r="AH14" s="101">
        <f t="shared" si="4"/>
        <v>0</v>
      </c>
      <c r="AI14" s="102">
        <f t="shared" si="4"/>
        <v>0</v>
      </c>
      <c r="AJ14" s="102">
        <f t="shared" si="4"/>
        <v>0</v>
      </c>
      <c r="AK14" s="103">
        <f t="shared" si="5"/>
        <v>0</v>
      </c>
      <c r="AM14" s="104">
        <f t="shared" ref="AM14:AM15" si="27">Y14+Z14</f>
        <v>0</v>
      </c>
      <c r="AN14" s="105">
        <f t="shared" ref="AN14:AN15" si="28">AA14+AB14</f>
        <v>0</v>
      </c>
      <c r="AO14" s="106">
        <f t="shared" ref="AO14:AO15" si="29">AC14+AD14</f>
        <v>0</v>
      </c>
      <c r="AP14" s="105">
        <f t="shared" ref="AP14:AP15" si="30">AE14+AF14</f>
        <v>32</v>
      </c>
      <c r="AQ14" s="106">
        <f t="shared" ref="AQ14:AQ15" si="31">AG14+AH14</f>
        <v>0</v>
      </c>
      <c r="AR14" s="105">
        <f t="shared" ref="AR14:AR15" si="32">AI14+AJ14</f>
        <v>0</v>
      </c>
      <c r="AS14" s="107">
        <f t="shared" ref="AS14:AS15" si="33">AK14+X14</f>
        <v>0</v>
      </c>
      <c r="AV14" s="100">
        <f t="shared" si="13"/>
        <v>0</v>
      </c>
      <c r="AW14" s="101">
        <f t="shared" si="13"/>
        <v>0</v>
      </c>
      <c r="AX14" s="101">
        <f t="shared" si="13"/>
        <v>0</v>
      </c>
      <c r="AY14" s="102">
        <f t="shared" si="13"/>
        <v>0</v>
      </c>
      <c r="AZ14" s="102">
        <f t="shared" si="13"/>
        <v>0</v>
      </c>
      <c r="BA14" s="101">
        <f t="shared" si="13"/>
        <v>0</v>
      </c>
      <c r="BB14" s="101">
        <f t="shared" si="13"/>
        <v>0</v>
      </c>
      <c r="BC14" s="102">
        <f t="shared" si="13"/>
        <v>19</v>
      </c>
      <c r="BD14" s="102">
        <f t="shared" si="13"/>
        <v>0</v>
      </c>
      <c r="BE14" s="101">
        <f t="shared" si="13"/>
        <v>0</v>
      </c>
      <c r="BF14" s="101">
        <f t="shared" si="13"/>
        <v>0</v>
      </c>
      <c r="BG14" s="102">
        <f t="shared" si="13"/>
        <v>0</v>
      </c>
      <c r="BH14" s="102">
        <f t="shared" si="13"/>
        <v>0</v>
      </c>
      <c r="BI14" s="103">
        <f t="shared" si="14"/>
        <v>0</v>
      </c>
      <c r="BK14" s="104">
        <f t="shared" ref="BK14:BK15" si="34">AW14+AX14</f>
        <v>0</v>
      </c>
      <c r="BL14" s="105">
        <f t="shared" ref="BL14:BL15" si="35">AY14+AZ14</f>
        <v>0</v>
      </c>
      <c r="BM14" s="106">
        <f t="shared" ref="BM14:BM15" si="36">BA14+BB14</f>
        <v>0</v>
      </c>
      <c r="BN14" s="105">
        <f t="shared" ref="BN14:BN15" si="37">BC14+BD14</f>
        <v>19</v>
      </c>
      <c r="BO14" s="106">
        <f t="shared" ref="BO14:BO15" si="38">BE14+BF14</f>
        <v>0</v>
      </c>
      <c r="BP14" s="105">
        <f t="shared" ref="BP14:BP15" si="39">BG14+BH14</f>
        <v>0</v>
      </c>
      <c r="BQ14" s="107">
        <f t="shared" ref="BQ14:BQ15" si="40">BI14+AV14</f>
        <v>0</v>
      </c>
      <c r="BS14" s="100">
        <f>IF(T($C14)=T('Typy taboru'!$C$8),IF($J14&gt;0,IF($J14&gt;='Typy taboru'!$F$8,IF($J14&gt;'Typy taboru'!$G$8,IF($J14&gt;'Typy taboru'!$I$8,3,2),1),0)),0)</f>
        <v>0</v>
      </c>
      <c r="BT14" s="232">
        <f>IF(T($L14)=T('Typy taboru'!$C$8),IF($S14&gt;0,IF($S14&gt;='Typy taboru'!$F$8,IF($S14&gt;'Typy taboru'!$G$8,IF($S14&gt;'Typy taboru'!$I$8,3,2),1),0)),0)</f>
        <v>0</v>
      </c>
      <c r="BV14" s="100">
        <f>IF(T($C14)=T('Typy taboru'!$C$9),IF($J14&gt;0,IF($J14&gt;='Typy taboru'!$F$9,IF($J14&gt;'Typy taboru'!$G$9,IF($J14&gt;'Typy taboru'!$I$9,3,2),1),0)),0)</f>
        <v>0</v>
      </c>
      <c r="BW14" s="232">
        <f>IF(T($L14)=T('Typy taboru'!$C$9),IF($S14&gt;0,IF($S14&gt;='Typy taboru'!$F$9,IF($S14&gt;'Typy taboru'!$G$9,IF($S14&gt;'Typy taboru'!$I$9,3,2),1),0)),0)</f>
        <v>0</v>
      </c>
      <c r="BY14" s="100">
        <f>IF(T($C14)=T('Typy taboru'!$C$10),IF($J14&gt;0,IF($J14&gt;='Typy taboru'!$F$10,IF($J14&gt;'Typy taboru'!$G$10,IF($J14&gt;'Typy taboru'!$I$10,3,2),1),0)),0)</f>
        <v>0</v>
      </c>
      <c r="BZ14" s="232">
        <f>IF(T($L14)=T('Typy taboru'!$C$10),IF($S14&gt;0,IF($S14&gt;='Typy taboru'!$F$10,IF($S14&gt;'Typy taboru'!$G$10,IF($S14&gt;'Typy taboru'!$I$10,3,2),1),0)),0)</f>
        <v>0</v>
      </c>
      <c r="CB14" s="100">
        <f>IF(T($C14)=T('Typy taboru'!$C$11),IF($J14&gt;0,IF($J14&gt;='Typy taboru'!$F$11,IF($J14&gt;'Typy taboru'!$G$11,IF($J14&gt;'Typy taboru'!$I$11,3,2),1),0)),0)</f>
        <v>0</v>
      </c>
      <c r="CC14" s="232">
        <f>IF(T($L14)=T('Typy taboru'!$C$11),IF($S14&gt;0,IF($S14&gt;='Typy taboru'!$F$11,IF($S14&gt;'Typy taboru'!$G$11,IF($S14&gt;'Typy taboru'!$I$11,3,2),1),0)),0)</f>
        <v>0</v>
      </c>
      <c r="CE14" s="100">
        <f>IF(T($C14)=T('Typy taboru'!$C$12),IF($J14&gt;0,IF($J14&gt;='Typy taboru'!$F$12,IF($J14&gt;'Typy taboru'!$G$12,IF($J14&gt;'Typy taboru'!$I$12,3,2),1),0)),0)</f>
        <v>0</v>
      </c>
      <c r="CF14" s="232">
        <f>IF(T($L14)=T('Typy taboru'!$C$12),IF($S14&gt;0,IF($S14&gt;='Typy taboru'!$F$12,IF($S14&gt;'Typy taboru'!$G$12,IF($S14&gt;'Typy taboru'!$I$12,3,2),1),0)),0)</f>
        <v>0</v>
      </c>
      <c r="CH14" s="100">
        <f>IF(T($C14)=T('Typy taboru'!$C$13),IF($J14&gt;0,IF($J14&gt;='Typy taboru'!$F$13,IF($J14&gt;'Typy taboru'!$G$13,IF($J14&gt;'Typy taboru'!$I$13,3,2),1),0)),0)</f>
        <v>0</v>
      </c>
      <c r="CI14" s="232">
        <f>IF(T($L14)=T('Typy taboru'!$C$13),IF($S14&gt;0,IF($S14&gt;='Typy taboru'!$F$13,IF($S14&gt;'Typy taboru'!$G$13,IF($S14&gt;'Typy taboru'!$I$13,3,2),1),0)),0)</f>
        <v>0</v>
      </c>
      <c r="CK14" s="100">
        <f>IF(T($C14)=T('Typy taboru'!$C$14),IF($J14&gt;0,IF($J14&gt;='Typy taboru'!$F$14,IF($J14&gt;'Typy taboru'!$G$14,IF($J14&gt;'Typy taboru'!$I$14,3,2),1),0)),0)</f>
        <v>0</v>
      </c>
      <c r="CL14" s="232">
        <f>IF(T($L14)=T('Typy taboru'!$C$14),IF($S14&gt;0,IF($S14&gt;='Typy taboru'!$F$14,IF($S14&gt;'Typy taboru'!$G$14,IF($S14&gt;'Typy taboru'!$I$14,3,2),1),0)),0)</f>
        <v>0</v>
      </c>
      <c r="CN14" s="100">
        <f>IF(T($C14)=T('Typy taboru'!$C$15),IF($J14&gt;0,IF($J14&gt;='Typy taboru'!$F$15,IF($J14&gt;'Typy taboru'!$G$15,IF($J14&gt;'Typy taboru'!$I$15,3,2),1),0)),0)</f>
        <v>0</v>
      </c>
      <c r="CO14" s="232">
        <f>IF(T($L14)=T('Typy taboru'!$C$15),IF($S14&gt;0,IF($S14&gt;='Typy taboru'!$F$15,IF($S14&gt;'Typy taboru'!$G$15,IF($S14&gt;'Typy taboru'!$I$15,3,2),1),0)),0)</f>
        <v>0</v>
      </c>
    </row>
    <row r="15" spans="1:93" ht="24.95" customHeight="1" x14ac:dyDescent="0.2">
      <c r="B15" s="290">
        <v>15.12</v>
      </c>
      <c r="C15" s="288" t="s">
        <v>82</v>
      </c>
      <c r="D15" s="390" t="s">
        <v>197</v>
      </c>
      <c r="E15" s="439">
        <v>9.5</v>
      </c>
      <c r="F15" s="439" t="s">
        <v>23</v>
      </c>
      <c r="G15" s="95">
        <v>3</v>
      </c>
      <c r="H15" s="373">
        <f t="shared" si="23"/>
        <v>0.31578947368421051</v>
      </c>
      <c r="I15" s="96" t="s">
        <v>202</v>
      </c>
      <c r="J15" s="95">
        <v>1</v>
      </c>
      <c r="K15" s="374">
        <v>15.51</v>
      </c>
      <c r="L15" s="288" t="s">
        <v>82</v>
      </c>
      <c r="M15" s="390" t="s">
        <v>207</v>
      </c>
      <c r="N15" s="439">
        <v>5.2</v>
      </c>
      <c r="O15" s="439" t="s">
        <v>23</v>
      </c>
      <c r="P15" s="372">
        <v>8</v>
      </c>
      <c r="Q15" s="373">
        <f t="shared" si="24"/>
        <v>1.5384615384615383</v>
      </c>
      <c r="R15" s="96" t="s">
        <v>190</v>
      </c>
      <c r="S15" s="372">
        <v>8</v>
      </c>
      <c r="T15" s="98">
        <f t="shared" si="25"/>
        <v>11</v>
      </c>
      <c r="U15" s="99">
        <f t="shared" si="26"/>
        <v>0.74829931972789121</v>
      </c>
      <c r="X15" s="100">
        <f t="shared" si="4"/>
        <v>0</v>
      </c>
      <c r="Y15" s="101">
        <f t="shared" si="4"/>
        <v>0</v>
      </c>
      <c r="Z15" s="101">
        <f t="shared" si="4"/>
        <v>0</v>
      </c>
      <c r="AA15" s="102">
        <f t="shared" si="4"/>
        <v>0</v>
      </c>
      <c r="AB15" s="102">
        <f t="shared" si="4"/>
        <v>0</v>
      </c>
      <c r="AC15" s="101">
        <f t="shared" si="4"/>
        <v>0</v>
      </c>
      <c r="AD15" s="101">
        <f t="shared" si="4"/>
        <v>0</v>
      </c>
      <c r="AE15" s="102">
        <f t="shared" si="4"/>
        <v>3</v>
      </c>
      <c r="AF15" s="102">
        <f t="shared" si="4"/>
        <v>8</v>
      </c>
      <c r="AG15" s="101">
        <f t="shared" si="4"/>
        <v>0</v>
      </c>
      <c r="AH15" s="101">
        <f t="shared" si="4"/>
        <v>0</v>
      </c>
      <c r="AI15" s="102">
        <f t="shared" si="4"/>
        <v>0</v>
      </c>
      <c r="AJ15" s="102">
        <f t="shared" si="4"/>
        <v>0</v>
      </c>
      <c r="AK15" s="103">
        <f t="shared" si="5"/>
        <v>0</v>
      </c>
      <c r="AM15" s="104">
        <f t="shared" si="27"/>
        <v>0</v>
      </c>
      <c r="AN15" s="105">
        <f t="shared" si="28"/>
        <v>0</v>
      </c>
      <c r="AO15" s="106">
        <f t="shared" si="29"/>
        <v>0</v>
      </c>
      <c r="AP15" s="105">
        <f t="shared" si="30"/>
        <v>11</v>
      </c>
      <c r="AQ15" s="106">
        <f t="shared" si="31"/>
        <v>0</v>
      </c>
      <c r="AR15" s="105">
        <f t="shared" si="32"/>
        <v>0</v>
      </c>
      <c r="AS15" s="107">
        <f t="shared" si="33"/>
        <v>0</v>
      </c>
      <c r="AV15" s="100">
        <f t="shared" si="13"/>
        <v>0</v>
      </c>
      <c r="AW15" s="101">
        <f t="shared" si="13"/>
        <v>0</v>
      </c>
      <c r="AX15" s="101">
        <f t="shared" si="13"/>
        <v>0</v>
      </c>
      <c r="AY15" s="102">
        <f t="shared" si="13"/>
        <v>0</v>
      </c>
      <c r="AZ15" s="102">
        <f t="shared" si="13"/>
        <v>0</v>
      </c>
      <c r="BA15" s="101">
        <f t="shared" si="13"/>
        <v>0</v>
      </c>
      <c r="BB15" s="101">
        <f t="shared" si="13"/>
        <v>0</v>
      </c>
      <c r="BC15" s="102">
        <f t="shared" si="13"/>
        <v>9.5</v>
      </c>
      <c r="BD15" s="102">
        <f t="shared" si="13"/>
        <v>5.2</v>
      </c>
      <c r="BE15" s="101">
        <f t="shared" si="13"/>
        <v>0</v>
      </c>
      <c r="BF15" s="101">
        <f t="shared" si="13"/>
        <v>0</v>
      </c>
      <c r="BG15" s="102">
        <f t="shared" si="13"/>
        <v>0</v>
      </c>
      <c r="BH15" s="102">
        <f t="shared" si="13"/>
        <v>0</v>
      </c>
      <c r="BI15" s="103">
        <f t="shared" si="14"/>
        <v>0</v>
      </c>
      <c r="BK15" s="104">
        <f t="shared" si="34"/>
        <v>0</v>
      </c>
      <c r="BL15" s="105">
        <f t="shared" si="35"/>
        <v>0</v>
      </c>
      <c r="BM15" s="106">
        <f t="shared" si="36"/>
        <v>0</v>
      </c>
      <c r="BN15" s="105">
        <f t="shared" si="37"/>
        <v>14.7</v>
      </c>
      <c r="BO15" s="106">
        <f t="shared" si="38"/>
        <v>0</v>
      </c>
      <c r="BP15" s="105">
        <f t="shared" si="39"/>
        <v>0</v>
      </c>
      <c r="BQ15" s="107">
        <f t="shared" si="40"/>
        <v>0</v>
      </c>
      <c r="BS15" s="100">
        <f>IF(T($C15)=T('Typy taboru'!$C$8),IF($J15&gt;0,IF($J15&gt;='Typy taboru'!$F$8,IF($J15&gt;'Typy taboru'!$G$8,IF($J15&gt;'Typy taboru'!$I$8,3,2),1),0)),0)</f>
        <v>0</v>
      </c>
      <c r="BT15" s="232">
        <f>IF(T($L15)=T('Typy taboru'!$C$8),IF($S15&gt;0,IF($S15&gt;='Typy taboru'!$F$8,IF($S15&gt;'Typy taboru'!$G$8,IF($S15&gt;'Typy taboru'!$I$8,3,2),1),0)),0)</f>
        <v>0</v>
      </c>
      <c r="BV15" s="100">
        <f>IF(T($C15)=T('Typy taboru'!$C$9),IF($J15&gt;0,IF($J15&gt;='Typy taboru'!$F$9,IF($J15&gt;'Typy taboru'!$G$9,IF($J15&gt;'Typy taboru'!$I$9,3,2),1),0)),0)</f>
        <v>0</v>
      </c>
      <c r="BW15" s="232">
        <f>IF(T($L15)=T('Typy taboru'!$C$9),IF($S15&gt;0,IF($S15&gt;='Typy taboru'!$F$9,IF($S15&gt;'Typy taboru'!$G$9,IF($S15&gt;'Typy taboru'!$I$9,3,2),1),0)),0)</f>
        <v>0</v>
      </c>
      <c r="BY15" s="100">
        <f>IF(T($C15)=T('Typy taboru'!$C$10),IF($J15&gt;0,IF($J15&gt;='Typy taboru'!$F$10,IF($J15&gt;'Typy taboru'!$G$10,IF($J15&gt;'Typy taboru'!$I$10,3,2),1),0)),0)</f>
        <v>0</v>
      </c>
      <c r="BZ15" s="232">
        <f>IF(T($L15)=T('Typy taboru'!$C$10),IF($S15&gt;0,IF($S15&gt;='Typy taboru'!$F$10,IF($S15&gt;'Typy taboru'!$G$10,IF($S15&gt;'Typy taboru'!$I$10,3,2),1),0)),0)</f>
        <v>0</v>
      </c>
      <c r="CB15" s="100">
        <f>IF(T($C15)=T('Typy taboru'!$C$11),IF($J15&gt;0,IF($J15&gt;='Typy taboru'!$F$11,IF($J15&gt;'Typy taboru'!$G$11,IF($J15&gt;'Typy taboru'!$I$11,3,2),1),0)),0)</f>
        <v>0</v>
      </c>
      <c r="CC15" s="232">
        <f>IF(T($L15)=T('Typy taboru'!$C$11),IF($S15&gt;0,IF($S15&gt;='Typy taboru'!$F$11,IF($S15&gt;'Typy taboru'!$G$11,IF($S15&gt;'Typy taboru'!$I$11,3,2),1),0)),0)</f>
        <v>0</v>
      </c>
      <c r="CE15" s="100">
        <f>IF(T($C15)=T('Typy taboru'!$C$12),IF($J15&gt;0,IF($J15&gt;='Typy taboru'!$F$12,IF($J15&gt;'Typy taboru'!$G$12,IF($J15&gt;'Typy taboru'!$I$12,3,2),1),0)),0)</f>
        <v>0</v>
      </c>
      <c r="CF15" s="232">
        <f>IF(T($L15)=T('Typy taboru'!$C$12),IF($S15&gt;0,IF($S15&gt;='Typy taboru'!$F$12,IF($S15&gt;'Typy taboru'!$G$12,IF($S15&gt;'Typy taboru'!$I$12,3,2),1),0)),0)</f>
        <v>0</v>
      </c>
      <c r="CH15" s="100">
        <f>IF(T($C15)=T('Typy taboru'!$C$13),IF($J15&gt;0,IF($J15&gt;='Typy taboru'!$F$13,IF($J15&gt;'Typy taboru'!$G$13,IF($J15&gt;'Typy taboru'!$I$13,3,2),1),0)),0)</f>
        <v>0</v>
      </c>
      <c r="CI15" s="232">
        <f>IF(T($L15)=T('Typy taboru'!$C$13),IF($S15&gt;0,IF($S15&gt;='Typy taboru'!$F$13,IF($S15&gt;'Typy taboru'!$G$13,IF($S15&gt;'Typy taboru'!$I$13,3,2),1),0)),0)</f>
        <v>0</v>
      </c>
      <c r="CK15" s="100">
        <f>IF(T($C15)=T('Typy taboru'!$C$14),IF($J15&gt;0,IF($J15&gt;='Typy taboru'!$F$14,IF($J15&gt;'Typy taboru'!$G$14,IF($J15&gt;'Typy taboru'!$I$14,3,2),1),0)),0)</f>
        <v>0</v>
      </c>
      <c r="CL15" s="232">
        <f>IF(T($L15)=T('Typy taboru'!$C$14),IF($S15&gt;0,IF($S15&gt;='Typy taboru'!$F$14,IF($S15&gt;'Typy taboru'!$G$14,IF($S15&gt;'Typy taboru'!$I$14,3,2),1),0)),0)</f>
        <v>0</v>
      </c>
      <c r="CN15" s="100">
        <f>IF(T($C15)=T('Typy taboru'!$C$15),IF($J15&gt;0,IF($J15&gt;='Typy taboru'!$F$15,IF($J15&gt;'Typy taboru'!$G$15,IF($J15&gt;'Typy taboru'!$I$15,3,2),1),0)),0)</f>
        <v>0</v>
      </c>
      <c r="CO15" s="232">
        <f>IF(T($L15)=T('Typy taboru'!$C$15),IF($S15&gt;0,IF($S15&gt;='Typy taboru'!$F$15,IF($S15&gt;'Typy taboru'!$G$15,IF($S15&gt;'Typy taboru'!$I$15,3,2),1),0)),0)</f>
        <v>0</v>
      </c>
    </row>
    <row r="16" spans="1:93" ht="24.95" customHeight="1" thickBot="1" x14ac:dyDescent="0.25">
      <c r="B16" s="290">
        <v>16.12</v>
      </c>
      <c r="C16" s="288" t="s">
        <v>82</v>
      </c>
      <c r="D16" s="390" t="s">
        <v>199</v>
      </c>
      <c r="E16" s="439">
        <v>8.1999999999999993</v>
      </c>
      <c r="F16" s="439" t="s">
        <v>23</v>
      </c>
      <c r="G16" s="372">
        <v>9</v>
      </c>
      <c r="H16" s="373">
        <f t="shared" ref="H16" si="41">G16/(N(E16)+N(F16))</f>
        <v>1.0975609756097562</v>
      </c>
      <c r="I16" s="96" t="s">
        <v>201</v>
      </c>
      <c r="J16" s="372">
        <v>9</v>
      </c>
      <c r="K16" s="374">
        <v>16.43</v>
      </c>
      <c r="L16" s="288" t="s">
        <v>82</v>
      </c>
      <c r="M16" s="390" t="s">
        <v>187</v>
      </c>
      <c r="N16" s="439">
        <v>13.4</v>
      </c>
      <c r="O16" s="439" t="s">
        <v>23</v>
      </c>
      <c r="P16" s="372">
        <v>17</v>
      </c>
      <c r="Q16" s="373">
        <f t="shared" ref="Q16" si="42">P16/(N(N16)+N(O16))</f>
        <v>1.2686567164179103</v>
      </c>
      <c r="R16" s="96" t="s">
        <v>193</v>
      </c>
      <c r="S16" s="372">
        <v>12</v>
      </c>
      <c r="T16" s="109">
        <f t="shared" si="2"/>
        <v>26</v>
      </c>
      <c r="U16" s="110">
        <f t="shared" si="3"/>
        <v>1.2037037037037037</v>
      </c>
      <c r="V16" s="248" t="s">
        <v>67</v>
      </c>
      <c r="W16" s="249" t="s">
        <v>66</v>
      </c>
      <c r="X16" s="111">
        <f t="shared" ref="X16:AJ16" si="43">IF(N($B16)&gt;0,IF($B16&gt;=X$6,IF($B16&lt;=X$8,$G16,0),0),0)+IF(N($K16)&gt;0,IF($K16&gt;=X$6,IF($K16&lt;=X$8,$P16,0),0),0)</f>
        <v>0</v>
      </c>
      <c r="Y16" s="112">
        <f t="shared" si="43"/>
        <v>0</v>
      </c>
      <c r="Z16" s="112">
        <f t="shared" si="43"/>
        <v>0</v>
      </c>
      <c r="AA16" s="113">
        <f t="shared" si="43"/>
        <v>0</v>
      </c>
      <c r="AB16" s="113">
        <f t="shared" si="43"/>
        <v>0</v>
      </c>
      <c r="AC16" s="112">
        <f t="shared" si="43"/>
        <v>0</v>
      </c>
      <c r="AD16" s="112">
        <f t="shared" si="43"/>
        <v>0</v>
      </c>
      <c r="AE16" s="113">
        <f t="shared" si="43"/>
        <v>0</v>
      </c>
      <c r="AF16" s="113">
        <f t="shared" si="43"/>
        <v>26</v>
      </c>
      <c r="AG16" s="112">
        <f t="shared" si="43"/>
        <v>0</v>
      </c>
      <c r="AH16" s="112">
        <f t="shared" si="43"/>
        <v>0</v>
      </c>
      <c r="AI16" s="113">
        <f t="shared" si="43"/>
        <v>0</v>
      </c>
      <c r="AJ16" s="113">
        <f t="shared" si="43"/>
        <v>0</v>
      </c>
      <c r="AK16" s="114">
        <f t="shared" si="5"/>
        <v>0</v>
      </c>
      <c r="AM16" s="115">
        <f t="shared" si="6"/>
        <v>0</v>
      </c>
      <c r="AN16" s="116">
        <f t="shared" si="7"/>
        <v>0</v>
      </c>
      <c r="AO16" s="117">
        <f t="shared" si="8"/>
        <v>0</v>
      </c>
      <c r="AP16" s="116">
        <f t="shared" si="9"/>
        <v>26</v>
      </c>
      <c r="AQ16" s="117">
        <f t="shared" si="10"/>
        <v>0</v>
      </c>
      <c r="AR16" s="116">
        <f t="shared" si="11"/>
        <v>0</v>
      </c>
      <c r="AS16" s="118">
        <f t="shared" si="12"/>
        <v>0</v>
      </c>
      <c r="AV16" s="111">
        <f t="shared" ref="AV16:BH16" si="44">IF(N($B16)&gt;0,IF($B16&gt;=AV$6,IF($B16&lt;=AV$8,N($E16)+N($F16),0),0),0)+IF(N($K16)&gt;0,IF($K16&gt;=AV$6,IF($K16&lt;=AV$8,N($N16)+N($O16),0),0),0)</f>
        <v>0</v>
      </c>
      <c r="AW16" s="112">
        <f t="shared" si="44"/>
        <v>0</v>
      </c>
      <c r="AX16" s="112">
        <f t="shared" si="44"/>
        <v>0</v>
      </c>
      <c r="AY16" s="113">
        <f t="shared" si="44"/>
        <v>0</v>
      </c>
      <c r="AZ16" s="113">
        <f t="shared" si="44"/>
        <v>0</v>
      </c>
      <c r="BA16" s="112">
        <f t="shared" si="44"/>
        <v>0</v>
      </c>
      <c r="BB16" s="112">
        <f t="shared" si="44"/>
        <v>0</v>
      </c>
      <c r="BC16" s="113">
        <f t="shared" si="44"/>
        <v>0</v>
      </c>
      <c r="BD16" s="113">
        <f t="shared" si="44"/>
        <v>21.6</v>
      </c>
      <c r="BE16" s="112">
        <f t="shared" si="44"/>
        <v>0</v>
      </c>
      <c r="BF16" s="112">
        <f t="shared" si="44"/>
        <v>0</v>
      </c>
      <c r="BG16" s="113">
        <f t="shared" si="44"/>
        <v>0</v>
      </c>
      <c r="BH16" s="113">
        <f t="shared" si="44"/>
        <v>0</v>
      </c>
      <c r="BI16" s="114">
        <f t="shared" si="14"/>
        <v>0</v>
      </c>
      <c r="BK16" s="115">
        <f t="shared" si="15"/>
        <v>0</v>
      </c>
      <c r="BL16" s="116">
        <f t="shared" si="16"/>
        <v>0</v>
      </c>
      <c r="BM16" s="117">
        <f t="shared" si="17"/>
        <v>0</v>
      </c>
      <c r="BN16" s="116">
        <f t="shared" si="18"/>
        <v>21.6</v>
      </c>
      <c r="BO16" s="117">
        <f t="shared" si="19"/>
        <v>0</v>
      </c>
      <c r="BP16" s="116">
        <f t="shared" si="20"/>
        <v>0</v>
      </c>
      <c r="BQ16" s="118">
        <f t="shared" si="21"/>
        <v>0</v>
      </c>
      <c r="BS16" s="111">
        <f>IF(T($C16)=T('Typy taboru'!$C$8),IF($J16&gt;0,IF($J16&gt;='Typy taboru'!$F$8,IF($J16&gt;'Typy taboru'!$G$8,IF($J16&gt;'Typy taboru'!$I$8,3,2),1),0)),0)</f>
        <v>0</v>
      </c>
      <c r="BT16" s="233">
        <f>IF(T($L16)=T('Typy taboru'!$C$8),IF($S16&gt;0,IF($S16&gt;='Typy taboru'!$F$8,IF($S16&gt;'Typy taboru'!$G$8,IF($S16&gt;'Typy taboru'!$I$8,3,2),1),0)),0)</f>
        <v>0</v>
      </c>
      <c r="BV16" s="111">
        <f>IF(T($C16)=T('Typy taboru'!$C$9),IF($J16&gt;0,IF($J16&gt;='Typy taboru'!$F$9,IF($J16&gt;'Typy taboru'!$G$9,IF($J16&gt;'Typy taboru'!$I$9,3,2),1),0)),0)</f>
        <v>0</v>
      </c>
      <c r="BW16" s="233">
        <f>IF(T($L16)=T('Typy taboru'!$C$9),IF($S16&gt;0,IF($S16&gt;='Typy taboru'!$F$9,IF($S16&gt;'Typy taboru'!$G$9,IF($S16&gt;'Typy taboru'!$I$9,3,2),1),0)),0)</f>
        <v>0</v>
      </c>
      <c r="BY16" s="111">
        <f>IF(T($C16)=T('Typy taboru'!$C$10),IF($J16&gt;0,IF($J16&gt;='Typy taboru'!$F$10,IF($J16&gt;'Typy taboru'!$G$10,IF($J16&gt;'Typy taboru'!$I$10,3,2),1),0)),0)</f>
        <v>0</v>
      </c>
      <c r="BZ16" s="233">
        <f>IF(T($L16)=T('Typy taboru'!$C$10),IF($S16&gt;0,IF($S16&gt;='Typy taboru'!$F$10,IF($S16&gt;'Typy taboru'!$G$10,IF($S16&gt;'Typy taboru'!$I$10,3,2),1),0)),0)</f>
        <v>0</v>
      </c>
      <c r="CB16" s="111">
        <f>IF(T($C16)=T('Typy taboru'!$C$11),IF($J16&gt;0,IF($J16&gt;='Typy taboru'!$F$11,IF($J16&gt;'Typy taboru'!$G$11,IF($J16&gt;'Typy taboru'!$I$11,3,2),1),0)),0)</f>
        <v>0</v>
      </c>
      <c r="CC16" s="233">
        <f>IF(T($L16)=T('Typy taboru'!$C$11),IF($S16&gt;0,IF($S16&gt;='Typy taboru'!$F$11,IF($S16&gt;'Typy taboru'!$G$11,IF($S16&gt;'Typy taboru'!$I$11,3,2),1),0)),0)</f>
        <v>0</v>
      </c>
      <c r="CE16" s="111">
        <f>IF(T($C16)=T('Typy taboru'!$C$12),IF($J16&gt;0,IF($J16&gt;='Typy taboru'!$F$12,IF($J16&gt;'Typy taboru'!$G$12,IF($J16&gt;'Typy taboru'!$I$12,3,2),1),0)),0)</f>
        <v>0</v>
      </c>
      <c r="CF16" s="233">
        <f>IF(T($L16)=T('Typy taboru'!$C$12),IF($S16&gt;0,IF($S16&gt;='Typy taboru'!$F$12,IF($S16&gt;'Typy taboru'!$G$12,IF($S16&gt;'Typy taboru'!$I$12,3,2),1),0)),0)</f>
        <v>0</v>
      </c>
      <c r="CH16" s="111">
        <f>IF(T($C16)=T('Typy taboru'!$C$13),IF($J16&gt;0,IF($J16&gt;='Typy taboru'!$F$13,IF($J16&gt;'Typy taboru'!$G$13,IF($J16&gt;'Typy taboru'!$I$13,3,2),1),0)),0)</f>
        <v>0</v>
      </c>
      <c r="CI16" s="233">
        <f>IF(T($L16)=T('Typy taboru'!$C$13),IF($S16&gt;0,IF($S16&gt;='Typy taboru'!$F$13,IF($S16&gt;'Typy taboru'!$G$13,IF($S16&gt;'Typy taboru'!$I$13,3,2),1),0)),0)</f>
        <v>0</v>
      </c>
      <c r="CK16" s="111">
        <f>IF(T($C16)=T('Typy taboru'!$C$14),IF($J16&gt;0,IF($J16&gt;='Typy taboru'!$F$14,IF($J16&gt;'Typy taboru'!$G$14,IF($J16&gt;'Typy taboru'!$I$14,3,2),1),0)),0)</f>
        <v>0</v>
      </c>
      <c r="CL16" s="233">
        <f>IF(T($L16)=T('Typy taboru'!$C$14),IF($S16&gt;0,IF($S16&gt;='Typy taboru'!$F$14,IF($S16&gt;'Typy taboru'!$G$14,IF($S16&gt;'Typy taboru'!$I$14,3,2),1),0)),0)</f>
        <v>0</v>
      </c>
      <c r="CN16" s="111">
        <f>IF(T($C16)=T('Typy taboru'!$C$15),IF($J16&gt;0,IF($J16&gt;='Typy taboru'!$F$15,IF($J16&gt;'Typy taboru'!$G$15,IF($J16&gt;'Typy taboru'!$I$15,3,2),1),0)),0)</f>
        <v>0</v>
      </c>
      <c r="CO16" s="233">
        <f>IF(T($L16)=T('Typy taboru'!$C$15),IF($S16&gt;0,IF($S16&gt;='Typy taboru'!$F$15,IF($S16&gt;'Typy taboru'!$G$15,IF($S16&gt;'Typy taboru'!$I$15,3,2),1),0)),0)</f>
        <v>0</v>
      </c>
    </row>
    <row r="17" spans="2:23" ht="24.95" customHeight="1" thickBot="1" x14ac:dyDescent="0.25">
      <c r="B17" s="119" t="s">
        <v>22</v>
      </c>
      <c r="C17" s="227"/>
      <c r="D17" s="120"/>
      <c r="E17" s="440">
        <f>SUM(E9:E16)</f>
        <v>75.600000000000009</v>
      </c>
      <c r="F17" s="440">
        <f>SUM(F9:F16)</f>
        <v>0</v>
      </c>
      <c r="G17" s="121">
        <f>SUM(G9:G16)</f>
        <v>86</v>
      </c>
      <c r="H17" s="122">
        <f t="shared" ref="H17" si="45">G17/(N(E17)+N(F17))</f>
        <v>1.1375661375661374</v>
      </c>
      <c r="I17" s="123" t="s">
        <v>23</v>
      </c>
      <c r="J17" s="124" t="s">
        <v>23</v>
      </c>
      <c r="K17" s="125" t="s">
        <v>22</v>
      </c>
      <c r="L17" s="227"/>
      <c r="M17" s="120"/>
      <c r="N17" s="440">
        <f>SUM(N9:N16)</f>
        <v>77.800000000000011</v>
      </c>
      <c r="O17" s="440">
        <f>SUM(O9:O16)</f>
        <v>0</v>
      </c>
      <c r="P17" s="121">
        <f>SUM(P9:P16)</f>
        <v>91</v>
      </c>
      <c r="Q17" s="122">
        <f t="shared" ref="Q17" si="46">P17/(N(N17)+N(O17))</f>
        <v>1.1696658097686374</v>
      </c>
      <c r="R17" s="123" t="s">
        <v>23</v>
      </c>
      <c r="S17" s="124" t="s">
        <v>23</v>
      </c>
      <c r="T17" s="126">
        <f t="shared" si="2"/>
        <v>177</v>
      </c>
      <c r="U17" s="127">
        <f t="shared" si="3"/>
        <v>1.1538461538461535</v>
      </c>
      <c r="V17" s="441">
        <f>E17+F17+N17+O17</f>
        <v>153.40000000000003</v>
      </c>
      <c r="W17" s="442">
        <f>F17+O17</f>
        <v>0</v>
      </c>
    </row>
    <row r="18" spans="2:23" ht="24.95" customHeight="1" thickBot="1" x14ac:dyDescent="0.25">
      <c r="B18" s="150" t="s">
        <v>26</v>
      </c>
      <c r="C18" s="228"/>
      <c r="D18" s="147"/>
      <c r="E18" s="250" t="s">
        <v>23</v>
      </c>
      <c r="F18" s="250" t="s">
        <v>23</v>
      </c>
      <c r="G18" s="148">
        <f>MAX(G9:G16)</f>
        <v>27</v>
      </c>
      <c r="H18" s="149">
        <f>MAX(H9:H16)</f>
        <v>2.6470588235294121</v>
      </c>
      <c r="I18" s="120" t="s">
        <v>23</v>
      </c>
      <c r="J18" s="153">
        <f>MAX(J9:J16)</f>
        <v>15</v>
      </c>
      <c r="K18" s="125" t="s">
        <v>26</v>
      </c>
      <c r="L18" s="227"/>
      <c r="M18" s="147"/>
      <c r="N18" s="250" t="s">
        <v>23</v>
      </c>
      <c r="O18" s="250" t="s">
        <v>23</v>
      </c>
      <c r="P18" s="148">
        <f>MAX(P9:P16)</f>
        <v>19</v>
      </c>
      <c r="Q18" s="149">
        <f>MAX(Q9:Q16)</f>
        <v>1.7647058823529413</v>
      </c>
      <c r="R18" s="120" t="s">
        <v>23</v>
      </c>
      <c r="S18" s="153">
        <f>MAX(S9:S16)</f>
        <v>14</v>
      </c>
      <c r="T18" s="151">
        <f>MAX(T9:T16)</f>
        <v>45</v>
      </c>
      <c r="U18" s="152">
        <f>MAX(U9:U16)</f>
        <v>2.2058823529411766</v>
      </c>
    </row>
    <row r="19" spans="2:23" ht="24.95" customHeight="1" x14ac:dyDescent="0.2"/>
    <row r="20" spans="2:23" ht="24.95" customHeight="1" x14ac:dyDescent="0.2"/>
    <row r="21" spans="2:23" ht="24.95" customHeight="1" x14ac:dyDescent="0.2"/>
    <row r="22" spans="2:23" ht="24.95" customHeight="1" x14ac:dyDescent="0.2"/>
    <row r="23" spans="2:23" ht="24.95" customHeight="1" x14ac:dyDescent="0.2"/>
    <row r="24" spans="2:23" ht="24.95" customHeight="1" x14ac:dyDescent="0.2"/>
    <row r="25" spans="2:23" ht="24.95" customHeight="1" x14ac:dyDescent="0.2"/>
    <row r="26" spans="2:23" ht="24.95" customHeight="1" x14ac:dyDescent="0.2"/>
    <row r="27" spans="2:23" ht="24.95" customHeight="1" x14ac:dyDescent="0.2"/>
    <row r="28" spans="2:23" ht="24.95" customHeight="1" x14ac:dyDescent="0.2"/>
    <row r="29" spans="2:23" ht="24.95" customHeight="1" x14ac:dyDescent="0.2"/>
    <row r="30" spans="2:23" ht="24.95" customHeight="1" x14ac:dyDescent="0.2"/>
    <row r="31" spans="2:23" ht="24.95" customHeight="1" x14ac:dyDescent="0.2"/>
    <row r="32" spans="2:23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24.95" customHeight="1" x14ac:dyDescent="0.2"/>
    <row r="48" ht="24.95" customHeight="1" x14ac:dyDescent="0.2"/>
    <row r="49" ht="24.95" customHeight="1" x14ac:dyDescent="0.2"/>
    <row r="50" ht="24.95" customHeight="1" x14ac:dyDescent="0.2"/>
    <row r="51" ht="24.95" customHeight="1" x14ac:dyDescent="0.2"/>
    <row r="52" ht="24.95" customHeight="1" x14ac:dyDescent="0.2"/>
    <row r="53" ht="24.95" customHeight="1" x14ac:dyDescent="0.2"/>
    <row r="54" ht="24.95" customHeight="1" x14ac:dyDescent="0.2"/>
    <row r="55" ht="24.95" customHeight="1" x14ac:dyDescent="0.2"/>
    <row r="56" ht="24.95" customHeight="1" x14ac:dyDescent="0.2"/>
    <row r="57" ht="24.95" customHeight="1" x14ac:dyDescent="0.2"/>
    <row r="58" ht="24.95" customHeight="1" x14ac:dyDescent="0.2"/>
    <row r="59" ht="24.95" customHeight="1" x14ac:dyDescent="0.2"/>
    <row r="60" ht="24.95" customHeight="1" x14ac:dyDescent="0.2"/>
    <row r="61" ht="24.95" customHeight="1" x14ac:dyDescent="0.2"/>
    <row r="62" ht="24.95" customHeight="1" x14ac:dyDescent="0.2"/>
    <row r="63" ht="24.95" customHeight="1" x14ac:dyDescent="0.2"/>
    <row r="64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  <row r="119" ht="24.95" customHeight="1" x14ac:dyDescent="0.2"/>
    <row r="120" ht="24.95" customHeight="1" x14ac:dyDescent="0.2"/>
    <row r="121" ht="24.95" customHeight="1" x14ac:dyDescent="0.2"/>
    <row r="122" ht="24.95" customHeight="1" x14ac:dyDescent="0.2"/>
    <row r="123" ht="24.95" customHeight="1" x14ac:dyDescent="0.2"/>
    <row r="124" ht="24.95" customHeight="1" x14ac:dyDescent="0.2"/>
    <row r="125" ht="24.95" customHeight="1" x14ac:dyDescent="0.2"/>
    <row r="126" ht="24.95" customHeight="1" x14ac:dyDescent="0.2"/>
    <row r="127" ht="24.95" customHeight="1" x14ac:dyDescent="0.2"/>
    <row r="128" ht="24.95" customHeight="1" x14ac:dyDescent="0.2"/>
    <row r="129" ht="24.95" customHeight="1" x14ac:dyDescent="0.2"/>
    <row r="130" ht="24.95" customHeight="1" x14ac:dyDescent="0.2"/>
    <row r="131" ht="24.95" customHeight="1" x14ac:dyDescent="0.2"/>
    <row r="132" ht="24.95" customHeight="1" x14ac:dyDescent="0.2"/>
    <row r="133" ht="24.95" customHeight="1" x14ac:dyDescent="0.2"/>
    <row r="134" ht="24.95" customHeight="1" x14ac:dyDescent="0.2"/>
    <row r="135" ht="24.95" customHeight="1" x14ac:dyDescent="0.2"/>
    <row r="136" ht="24.95" customHeight="1" x14ac:dyDescent="0.2"/>
    <row r="137" ht="24.95" customHeight="1" x14ac:dyDescent="0.2"/>
    <row r="138" ht="24.95" customHeight="1" x14ac:dyDescent="0.2"/>
    <row r="139" ht="24.95" customHeight="1" x14ac:dyDescent="0.2"/>
    <row r="140" ht="24.95" customHeight="1" x14ac:dyDescent="0.2"/>
    <row r="141" ht="24.95" customHeight="1" x14ac:dyDescent="0.2"/>
    <row r="142" ht="24.95" customHeight="1" x14ac:dyDescent="0.2"/>
    <row r="143" ht="24.95" customHeight="1" x14ac:dyDescent="0.2"/>
    <row r="144" ht="24.95" customHeight="1" x14ac:dyDescent="0.2"/>
    <row r="145" ht="24.95" customHeight="1" x14ac:dyDescent="0.2"/>
    <row r="146" ht="24.95" customHeight="1" x14ac:dyDescent="0.2"/>
    <row r="147" ht="24.95" customHeight="1" x14ac:dyDescent="0.2"/>
    <row r="148" ht="24.95" customHeight="1" x14ac:dyDescent="0.2"/>
    <row r="149" ht="24.95" customHeight="1" x14ac:dyDescent="0.2"/>
    <row r="150" ht="24.95" customHeight="1" x14ac:dyDescent="0.2"/>
    <row r="151" ht="24.95" customHeight="1" x14ac:dyDescent="0.2"/>
    <row r="152" ht="24.95" customHeight="1" x14ac:dyDescent="0.2"/>
    <row r="153" ht="24.95" customHeight="1" x14ac:dyDescent="0.2"/>
    <row r="154" ht="24.95" customHeight="1" x14ac:dyDescent="0.2"/>
    <row r="155" ht="24.95" customHeight="1" x14ac:dyDescent="0.2"/>
    <row r="156" ht="24.95" customHeight="1" x14ac:dyDescent="0.2"/>
    <row r="157" ht="24.95" customHeight="1" x14ac:dyDescent="0.2"/>
    <row r="158" ht="24.95" customHeight="1" x14ac:dyDescent="0.2"/>
    <row r="159" ht="24.95" customHeight="1" x14ac:dyDescent="0.2"/>
    <row r="160" ht="24.95" customHeight="1" x14ac:dyDescent="0.2"/>
    <row r="161" ht="24.95" customHeight="1" x14ac:dyDescent="0.2"/>
    <row r="162" ht="24.95" customHeight="1" x14ac:dyDescent="0.2"/>
    <row r="163" ht="24.95" customHeight="1" x14ac:dyDescent="0.2"/>
    <row r="164" ht="24.95" customHeight="1" x14ac:dyDescent="0.2"/>
    <row r="165" ht="24.95" customHeight="1" x14ac:dyDescent="0.2"/>
    <row r="166" ht="24.95" customHeight="1" x14ac:dyDescent="0.2"/>
    <row r="167" ht="24.95" customHeight="1" x14ac:dyDescent="0.2"/>
    <row r="168" ht="24.95" customHeight="1" x14ac:dyDescent="0.2"/>
    <row r="169" ht="24.95" customHeight="1" x14ac:dyDescent="0.2"/>
    <row r="170" ht="24.95" customHeight="1" x14ac:dyDescent="0.2"/>
    <row r="171" ht="24.95" customHeight="1" x14ac:dyDescent="0.2"/>
    <row r="172" ht="24.95" customHeight="1" x14ac:dyDescent="0.2"/>
    <row r="173" ht="24.95" customHeight="1" x14ac:dyDescent="0.2"/>
    <row r="174" ht="24.95" customHeight="1" x14ac:dyDescent="0.2"/>
    <row r="175" ht="24.95" customHeight="1" x14ac:dyDescent="0.2"/>
    <row r="176" ht="24.95" customHeight="1" x14ac:dyDescent="0.2"/>
    <row r="177" ht="24.95" customHeight="1" x14ac:dyDescent="0.2"/>
    <row r="178" ht="24.95" customHeight="1" x14ac:dyDescent="0.2"/>
    <row r="179" ht="24.95" customHeight="1" x14ac:dyDescent="0.2"/>
    <row r="180" ht="24.95" customHeight="1" x14ac:dyDescent="0.2"/>
    <row r="181" ht="24.95" customHeight="1" x14ac:dyDescent="0.2"/>
    <row r="182" ht="24.95" customHeight="1" x14ac:dyDescent="0.2"/>
    <row r="183" ht="24.95" customHeight="1" x14ac:dyDescent="0.2"/>
    <row r="184" ht="24.95" customHeight="1" x14ac:dyDescent="0.2"/>
    <row r="185" ht="24.95" customHeight="1" x14ac:dyDescent="0.2"/>
    <row r="186" ht="24.95" customHeight="1" x14ac:dyDescent="0.2"/>
    <row r="187" ht="24.95" customHeight="1" x14ac:dyDescent="0.2"/>
    <row r="188" ht="24.95" customHeight="1" x14ac:dyDescent="0.2"/>
    <row r="189" ht="24.95" customHeight="1" x14ac:dyDescent="0.2"/>
    <row r="190" ht="24.95" customHeight="1" x14ac:dyDescent="0.2"/>
    <row r="191" ht="24.95" customHeight="1" x14ac:dyDescent="0.2"/>
    <row r="192" ht="24.95" customHeight="1" x14ac:dyDescent="0.2"/>
    <row r="193" ht="24.95" customHeight="1" x14ac:dyDescent="0.2"/>
    <row r="194" ht="24.95" customHeight="1" x14ac:dyDescent="0.2"/>
    <row r="195" ht="24.95" customHeight="1" x14ac:dyDescent="0.2"/>
    <row r="196" ht="24.95" customHeight="1" x14ac:dyDescent="0.2"/>
    <row r="197" ht="24.95" customHeight="1" x14ac:dyDescent="0.2"/>
    <row r="198" ht="24.95" customHeight="1" x14ac:dyDescent="0.2"/>
    <row r="199" ht="24.95" customHeight="1" x14ac:dyDescent="0.2"/>
    <row r="200" ht="24.95" customHeight="1" x14ac:dyDescent="0.2"/>
    <row r="201" ht="24.95" customHeight="1" x14ac:dyDescent="0.2"/>
    <row r="202" ht="24.95" customHeight="1" x14ac:dyDescent="0.2"/>
    <row r="203" ht="24.95" customHeight="1" x14ac:dyDescent="0.2"/>
    <row r="204" ht="24.95" customHeight="1" x14ac:dyDescent="0.2"/>
    <row r="205" ht="24.95" customHeight="1" x14ac:dyDescent="0.2"/>
    <row r="206" ht="24.95" customHeight="1" x14ac:dyDescent="0.2"/>
    <row r="207" ht="24.95" customHeight="1" x14ac:dyDescent="0.2"/>
    <row r="208" ht="24.95" customHeight="1" x14ac:dyDescent="0.2"/>
    <row r="209" ht="24.95" customHeight="1" x14ac:dyDescent="0.2"/>
    <row r="210" ht="24.95" customHeight="1" x14ac:dyDescent="0.2"/>
    <row r="211" ht="24.95" customHeight="1" x14ac:dyDescent="0.2"/>
    <row r="212" ht="24.95" customHeight="1" x14ac:dyDescent="0.2"/>
    <row r="213" ht="24.95" customHeight="1" x14ac:dyDescent="0.2"/>
    <row r="214" ht="24.95" customHeight="1" x14ac:dyDescent="0.2"/>
    <row r="215" ht="24.95" customHeight="1" x14ac:dyDescent="0.2"/>
    <row r="216" ht="24.95" customHeight="1" x14ac:dyDescent="0.2"/>
    <row r="217" ht="24.95" customHeight="1" x14ac:dyDescent="0.2"/>
    <row r="218" ht="24.95" customHeight="1" x14ac:dyDescent="0.2"/>
    <row r="219" ht="24.95" customHeight="1" x14ac:dyDescent="0.2"/>
    <row r="220" ht="24.95" customHeight="1" x14ac:dyDescent="0.2"/>
    <row r="221" ht="24.95" customHeight="1" x14ac:dyDescent="0.2"/>
    <row r="222" ht="24.95" customHeight="1" x14ac:dyDescent="0.2"/>
    <row r="223" ht="24.95" customHeight="1" x14ac:dyDescent="0.2"/>
    <row r="224" ht="24.95" customHeight="1" x14ac:dyDescent="0.2"/>
    <row r="225" ht="24.95" customHeight="1" x14ac:dyDescent="0.2"/>
    <row r="226" ht="24.95" customHeight="1" x14ac:dyDescent="0.2"/>
    <row r="227" ht="24.95" customHeight="1" x14ac:dyDescent="0.2"/>
    <row r="228" ht="24.95" customHeight="1" x14ac:dyDescent="0.2"/>
    <row r="229" ht="24.95" customHeight="1" x14ac:dyDescent="0.2"/>
    <row r="230" ht="24.95" customHeight="1" x14ac:dyDescent="0.2"/>
    <row r="231" ht="24.95" customHeight="1" x14ac:dyDescent="0.2"/>
    <row r="232" ht="24.95" customHeight="1" x14ac:dyDescent="0.2"/>
    <row r="233" ht="24.95" customHeight="1" x14ac:dyDescent="0.2"/>
    <row r="234" ht="24.95" customHeight="1" x14ac:dyDescent="0.2"/>
    <row r="235" ht="24.95" customHeight="1" x14ac:dyDescent="0.2"/>
    <row r="236" ht="24.95" customHeight="1" x14ac:dyDescent="0.2"/>
    <row r="237" ht="24.95" customHeight="1" x14ac:dyDescent="0.2"/>
    <row r="238" ht="24.95" customHeight="1" x14ac:dyDescent="0.2"/>
    <row r="239" ht="24.95" customHeight="1" x14ac:dyDescent="0.2"/>
    <row r="240" ht="24.95" customHeight="1" x14ac:dyDescent="0.2"/>
    <row r="241" ht="24.95" customHeight="1" x14ac:dyDescent="0.2"/>
    <row r="242" ht="24.95" customHeight="1" x14ac:dyDescent="0.2"/>
    <row r="243" ht="24.95" customHeight="1" x14ac:dyDescent="0.2"/>
    <row r="244" ht="24.95" customHeight="1" x14ac:dyDescent="0.2"/>
    <row r="245" ht="24.95" customHeight="1" x14ac:dyDescent="0.2"/>
    <row r="246" ht="24.95" customHeight="1" x14ac:dyDescent="0.2"/>
    <row r="247" ht="24.95" customHeight="1" x14ac:dyDescent="0.2"/>
    <row r="248" ht="24.95" customHeight="1" x14ac:dyDescent="0.2"/>
    <row r="249" ht="24.95" customHeight="1" x14ac:dyDescent="0.2"/>
    <row r="250" ht="24.95" customHeight="1" x14ac:dyDescent="0.2"/>
    <row r="251" ht="24.95" customHeight="1" x14ac:dyDescent="0.2"/>
    <row r="252" ht="24.95" customHeight="1" x14ac:dyDescent="0.2"/>
    <row r="253" ht="24.95" customHeight="1" x14ac:dyDescent="0.2"/>
    <row r="254" ht="24.95" customHeight="1" x14ac:dyDescent="0.2"/>
    <row r="255" ht="24.95" customHeight="1" x14ac:dyDescent="0.2"/>
    <row r="256" ht="24.95" customHeight="1" x14ac:dyDescent="0.2"/>
    <row r="257" ht="24.95" customHeight="1" x14ac:dyDescent="0.2"/>
    <row r="258" ht="24.95" customHeight="1" x14ac:dyDescent="0.2"/>
    <row r="259" ht="24.95" customHeight="1" x14ac:dyDescent="0.2"/>
    <row r="260" ht="24.95" customHeight="1" x14ac:dyDescent="0.2"/>
    <row r="261" ht="24.95" customHeight="1" x14ac:dyDescent="0.2"/>
    <row r="262" ht="24.95" customHeight="1" x14ac:dyDescent="0.2"/>
    <row r="263" ht="24.95" customHeight="1" x14ac:dyDescent="0.2"/>
    <row r="264" ht="24.95" customHeight="1" x14ac:dyDescent="0.2"/>
    <row r="265" ht="24.95" customHeight="1" x14ac:dyDescent="0.2"/>
    <row r="266" ht="24.95" customHeight="1" x14ac:dyDescent="0.2"/>
    <row r="267" ht="24.95" customHeight="1" x14ac:dyDescent="0.2"/>
    <row r="268" ht="24.95" customHeight="1" x14ac:dyDescent="0.2"/>
    <row r="269" ht="24.95" customHeight="1" x14ac:dyDescent="0.2"/>
    <row r="270" ht="24.95" customHeight="1" x14ac:dyDescent="0.2"/>
    <row r="271" ht="24.95" customHeight="1" x14ac:dyDescent="0.2"/>
    <row r="272" ht="24.95" customHeight="1" x14ac:dyDescent="0.2"/>
    <row r="273" ht="24.95" customHeight="1" x14ac:dyDescent="0.2"/>
    <row r="274" ht="24.95" customHeight="1" x14ac:dyDescent="0.2"/>
    <row r="275" ht="24.95" customHeight="1" x14ac:dyDescent="0.2"/>
    <row r="276" ht="24.95" customHeight="1" x14ac:dyDescent="0.2"/>
    <row r="277" ht="24.95" customHeight="1" x14ac:dyDescent="0.2"/>
    <row r="278" ht="24.95" customHeight="1" x14ac:dyDescent="0.2"/>
    <row r="279" ht="24.95" customHeight="1" x14ac:dyDescent="0.2"/>
    <row r="280" ht="24.95" customHeight="1" x14ac:dyDescent="0.2"/>
    <row r="281" ht="24.95" customHeight="1" x14ac:dyDescent="0.2"/>
    <row r="282" ht="24.95" customHeight="1" x14ac:dyDescent="0.2"/>
    <row r="283" ht="24.95" customHeight="1" x14ac:dyDescent="0.2"/>
    <row r="284" ht="24.95" customHeight="1" x14ac:dyDescent="0.2"/>
    <row r="285" ht="24.95" customHeight="1" x14ac:dyDescent="0.2"/>
    <row r="286" ht="24.95" customHeight="1" x14ac:dyDescent="0.2"/>
    <row r="287" ht="24.95" customHeight="1" x14ac:dyDescent="0.2"/>
    <row r="288" ht="24.95" customHeight="1" x14ac:dyDescent="0.2"/>
    <row r="289" ht="24.95" customHeight="1" x14ac:dyDescent="0.2"/>
    <row r="290" ht="24.95" customHeight="1" x14ac:dyDescent="0.2"/>
    <row r="291" ht="24.95" customHeight="1" x14ac:dyDescent="0.2"/>
    <row r="292" ht="24.95" customHeight="1" x14ac:dyDescent="0.2"/>
    <row r="293" ht="24.95" customHeight="1" x14ac:dyDescent="0.2"/>
    <row r="294" ht="24.95" customHeight="1" x14ac:dyDescent="0.2"/>
    <row r="295" ht="24.95" customHeight="1" x14ac:dyDescent="0.2"/>
    <row r="296" ht="24.95" customHeight="1" x14ac:dyDescent="0.2"/>
    <row r="297" ht="24.95" customHeight="1" x14ac:dyDescent="0.2"/>
    <row r="298" ht="24.95" customHeight="1" x14ac:dyDescent="0.2"/>
    <row r="299" ht="24.95" customHeight="1" x14ac:dyDescent="0.2"/>
    <row r="300" ht="24.95" customHeight="1" x14ac:dyDescent="0.2"/>
    <row r="301" ht="24.95" customHeight="1" x14ac:dyDescent="0.2"/>
    <row r="302" ht="24.95" customHeight="1" x14ac:dyDescent="0.2"/>
    <row r="303" ht="24.95" customHeight="1" x14ac:dyDescent="0.2"/>
    <row r="304" ht="24.95" customHeight="1" x14ac:dyDescent="0.2"/>
  </sheetData>
  <mergeCells count="11">
    <mergeCell ref="L7:L8"/>
    <mergeCell ref="T6:U7"/>
    <mergeCell ref="K7:K8"/>
    <mergeCell ref="M7:M8"/>
    <mergeCell ref="P7:P8"/>
    <mergeCell ref="Q7:Q8"/>
    <mergeCell ref="B7:B8"/>
    <mergeCell ref="D7:D8"/>
    <mergeCell ref="G7:G8"/>
    <mergeCell ref="H7:H8"/>
    <mergeCell ref="C7:C8"/>
  </mergeCells>
  <phoneticPr fontId="14" type="noConversion"/>
  <conditionalFormatting sqref="J9:J13 J16">
    <cfRule type="expression" dxfId="149" priority="21" stopIfTrue="1">
      <formula>SUM(BS9+BV9+BY9+CB9+CE9+CH9+CK9+CN9)=1</formula>
    </cfRule>
    <cfRule type="expression" dxfId="148" priority="22" stopIfTrue="1">
      <formula>SUM(BS9+BV9+BY9+CB9+CE9+CH9+CK9+CN9)=2</formula>
    </cfRule>
    <cfRule type="expression" dxfId="147" priority="23" stopIfTrue="1">
      <formula>SUM(BS9+BV9+BY9+CB9+CE9+CH9+CK9+CN9)=3</formula>
    </cfRule>
  </conditionalFormatting>
  <conditionalFormatting sqref="S9:S16">
    <cfRule type="expression" dxfId="146" priority="24" stopIfTrue="1">
      <formula>SUM(BT9+BW9+BZ9+CC9+CF9+CI9+CL9+CO9)=1</formula>
    </cfRule>
    <cfRule type="expression" dxfId="145" priority="25" stopIfTrue="1">
      <formula>SUM(BT9+BW9+BZ9+CC9+CF9+CI9+CL9+CO9)=2</formula>
    </cfRule>
    <cfRule type="expression" dxfId="144" priority="26" stopIfTrue="1">
      <formula>SUM(BT9+BW9+BZ9+CC9+CF9+CI9+CL9+CO9)=3</formula>
    </cfRule>
  </conditionalFormatting>
  <conditionalFormatting sqref="AM9:AS16 X9:AK16 BK9:BQ16 AV9:BI16 BS11:BT16 CN11:CO16 CK11:CL16 CH11:CI16 CE11:CF16 CB11:CC16 BY11:BZ16 BV11:BW16">
    <cfRule type="cellIs" dxfId="143" priority="27" stopIfTrue="1" operator="greaterThan">
      <formula>0</formula>
    </cfRule>
  </conditionalFormatting>
  <conditionalFormatting sqref="J14:J15">
    <cfRule type="expression" dxfId="142" priority="14" stopIfTrue="1">
      <formula>SUM(BS14+BV14+BY14+CB14+CE14+CH14+CK14+CN14)=1</formula>
    </cfRule>
    <cfRule type="expression" dxfId="141" priority="15" stopIfTrue="1">
      <formula>SUM(BS14+BV14+BY14+CB14+CE14+CH14+CK14+CN14)=2</formula>
    </cfRule>
    <cfRule type="expression" dxfId="140" priority="16" stopIfTrue="1">
      <formula>SUM(BS14+BV14+BY14+CB14+CE14+CH14+CK14+CN14)=3</formula>
    </cfRule>
  </conditionalFormatting>
  <conditionalFormatting sqref="J16">
    <cfRule type="expression" dxfId="139" priority="4" stopIfTrue="1">
      <formula>SUM(BS16+BV16+BY16+CB16+CE16+CH16+CK16+CN16)=1</formula>
    </cfRule>
    <cfRule type="expression" dxfId="138" priority="5" stopIfTrue="1">
      <formula>SUM(BS16+BV16+BY16+CB16+CE16+CH16+CK16+CN16)=2</formula>
    </cfRule>
    <cfRule type="expression" dxfId="137" priority="6" stopIfTrue="1">
      <formula>SUM(BS16+BV16+BY16+CB16+CE16+CH16+CK16+CN16)=3</formula>
    </cfRule>
  </conditionalFormatting>
  <conditionalFormatting sqref="S16">
    <cfRule type="expression" dxfId="136" priority="1" stopIfTrue="1">
      <formula>SUM(BT16+BW16+BZ16+CC16+CF16+CI16+CL16+CO16)=1</formula>
    </cfRule>
    <cfRule type="expression" dxfId="135" priority="2" stopIfTrue="1">
      <formula>SUM(BT16+BW16+BZ16+CC16+CF16+CI16+CL16+CO16)=2</formula>
    </cfRule>
    <cfRule type="expression" dxfId="134" priority="3" stopIfTrue="1">
      <formula>SUM(BT16+BW16+BZ16+CC16+CF16+CI16+CL16+CO16)=3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scale="83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4">
    <tabColor rgb="FFFFFF00"/>
  </sheetPr>
  <dimension ref="A1:CO304"/>
  <sheetViews>
    <sheetView topLeftCell="B2" workbookViewId="0">
      <pane xSplit="1" ySplit="7" topLeftCell="C9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9.140625" style="1"/>
    <col min="2" max="3" width="6.7109375" style="1" customWidth="1"/>
    <col min="4" max="4" width="18.7109375" style="1" customWidth="1"/>
    <col min="5" max="6" width="7.7109375" style="1" customWidth="1"/>
    <col min="7" max="8" width="5.7109375" style="1" customWidth="1"/>
    <col min="9" max="9" width="15.7109375" style="1" customWidth="1"/>
    <col min="10" max="10" width="5.7109375" style="1" customWidth="1"/>
    <col min="11" max="12" width="6.7109375" style="1" customWidth="1"/>
    <col min="13" max="13" width="18.7109375" style="1" customWidth="1"/>
    <col min="14" max="15" width="7.7109375" style="1" customWidth="1"/>
    <col min="16" max="17" width="5.7109375" style="1" customWidth="1"/>
    <col min="18" max="18" width="15.7109375" style="1" customWidth="1"/>
    <col min="19" max="19" width="5.7109375" style="1" customWidth="1"/>
    <col min="20" max="20" width="6.7109375" style="1" customWidth="1"/>
    <col min="21" max="21" width="5.7109375" style="1" customWidth="1"/>
    <col min="22" max="23" width="9.140625" style="1"/>
    <col min="24" max="37" width="7.28515625" style="1" customWidth="1"/>
    <col min="38" max="38" width="1.7109375" style="1" customWidth="1"/>
    <col min="39" max="45" width="7.28515625" style="1" customWidth="1"/>
    <col min="46" max="47" width="9.140625" style="1"/>
    <col min="48" max="61" width="7.28515625" style="1" customWidth="1"/>
    <col min="62" max="62" width="1.7109375" style="1" customWidth="1"/>
    <col min="63" max="69" width="7.28515625" style="1" customWidth="1"/>
    <col min="70" max="70" width="9.140625" style="1"/>
    <col min="71" max="72" width="7.28515625" style="1" customWidth="1"/>
    <col min="73" max="73" width="9.140625" style="1"/>
    <col min="74" max="75" width="7.28515625" style="1" customWidth="1"/>
    <col min="76" max="76" width="9.140625" style="1"/>
    <col min="77" max="78" width="7.28515625" style="1" customWidth="1"/>
    <col min="79" max="79" width="9.140625" style="1"/>
    <col min="80" max="81" width="7.28515625" style="1" customWidth="1"/>
    <col min="82" max="82" width="9.140625" style="1"/>
    <col min="83" max="84" width="7.28515625" style="1" customWidth="1"/>
    <col min="85" max="85" width="9.140625" style="1"/>
    <col min="86" max="87" width="7.28515625" style="1" customWidth="1"/>
    <col min="88" max="88" width="9.140625" style="1"/>
    <col min="89" max="90" width="7.28515625" style="1" customWidth="1"/>
    <col min="91" max="91" width="9.140625" style="1"/>
    <col min="92" max="93" width="7.28515625" style="1" customWidth="1"/>
    <col min="94" max="16384" width="9.140625" style="1"/>
  </cols>
  <sheetData>
    <row r="1" spans="1:93" x14ac:dyDescent="0.2">
      <c r="AK1" s="2">
        <v>26</v>
      </c>
    </row>
    <row r="2" spans="1:93" x14ac:dyDescent="0.2">
      <c r="A2" s="1">
        <f>'3-S'!A2+1</f>
        <v>8</v>
      </c>
      <c r="U2" s="3" t="str">
        <f>(MID("TABELA",1,6))&amp;" "&amp;(A2)</f>
        <v>TABELA 8</v>
      </c>
      <c r="AS2" s="3"/>
      <c r="BQ2" s="3"/>
    </row>
    <row r="3" spans="1:93" ht="20.25" thickBot="1" x14ac:dyDescent="0.3">
      <c r="B3" s="410" t="s">
        <v>91</v>
      </c>
      <c r="C3" s="215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  <c r="S3" s="5"/>
      <c r="T3" s="4"/>
      <c r="U3" s="4"/>
      <c r="X3" s="135" t="s">
        <v>0</v>
      </c>
      <c r="Y3" s="6"/>
      <c r="Z3" s="7"/>
      <c r="AA3" s="7"/>
      <c r="AB3" s="7"/>
      <c r="AC3" s="7"/>
      <c r="AD3" s="7"/>
      <c r="AE3" s="8"/>
      <c r="AF3" s="7"/>
      <c r="AG3" s="7"/>
      <c r="AH3" s="7"/>
      <c r="AI3" s="7"/>
      <c r="AJ3" s="9"/>
      <c r="AK3" s="10"/>
      <c r="AL3" s="9"/>
      <c r="AM3" s="139">
        <f>IF(G4&gt;0,E4&amp;", "&amp;F4&amp;", "&amp;G4,IF(F4&gt;0,E4&amp;", "&amp;F4,E4))</f>
        <v>3</v>
      </c>
      <c r="AN3" s="136"/>
      <c r="AO3" s="137"/>
      <c r="AP3" s="137"/>
      <c r="AQ3" s="137"/>
      <c r="AR3" s="137"/>
      <c r="AS3" s="138" t="str">
        <f>T($K4)</f>
        <v xml:space="preserve"> Rozkład: niedzielny</v>
      </c>
      <c r="AV3" s="135" t="s">
        <v>31</v>
      </c>
      <c r="AW3" s="6"/>
      <c r="AX3" s="7"/>
      <c r="AY3" s="7"/>
      <c r="AZ3" s="7"/>
      <c r="BA3" s="7"/>
      <c r="BB3" s="7"/>
      <c r="BC3" s="8"/>
      <c r="BD3" s="7"/>
      <c r="BE3" s="7"/>
      <c r="BF3" s="7"/>
      <c r="BG3" s="7"/>
      <c r="BH3" s="9"/>
      <c r="BI3" s="10"/>
      <c r="BJ3" s="9"/>
      <c r="BK3" s="139">
        <f>IF(G4&gt;0,E4&amp;", "&amp;F4&amp;", "&amp;G4,IF(F4&gt;0,E4&amp;", "&amp;F4,E4))</f>
        <v>3</v>
      </c>
      <c r="BL3" s="136"/>
      <c r="BM3" s="137"/>
      <c r="BN3" s="137"/>
      <c r="BO3" s="137"/>
      <c r="BP3" s="137"/>
      <c r="BQ3" s="138" t="str">
        <f>T($K4)</f>
        <v xml:space="preserve"> Rozkład: niedzielny</v>
      </c>
    </row>
    <row r="4" spans="1:93" ht="18.75" thickBot="1" x14ac:dyDescent="0.25">
      <c r="B4" s="241" t="s">
        <v>28</v>
      </c>
      <c r="C4" s="242"/>
      <c r="D4" s="243"/>
      <c r="E4" s="154">
        <v>3</v>
      </c>
      <c r="F4" s="243"/>
      <c r="G4" s="243"/>
      <c r="H4" s="243"/>
      <c r="I4" s="243"/>
      <c r="J4" s="244"/>
      <c r="K4" s="245" t="s">
        <v>25</v>
      </c>
      <c r="L4" s="246"/>
      <c r="M4" s="243"/>
      <c r="N4" s="243"/>
      <c r="O4" s="243"/>
      <c r="P4" s="243"/>
      <c r="Q4" s="243"/>
      <c r="R4" s="243"/>
      <c r="S4" s="243"/>
      <c r="T4" s="243"/>
      <c r="U4" s="247"/>
      <c r="X4" s="16" t="s">
        <v>2</v>
      </c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8"/>
      <c r="AM4" s="19" t="s">
        <v>27</v>
      </c>
      <c r="AN4" s="20"/>
      <c r="AO4" s="20"/>
      <c r="AP4" s="20"/>
      <c r="AQ4" s="20"/>
      <c r="AR4" s="20"/>
      <c r="AS4" s="21"/>
      <c r="AV4" s="155" t="s">
        <v>2</v>
      </c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7"/>
      <c r="BK4" s="158" t="s">
        <v>27</v>
      </c>
      <c r="BL4" s="159"/>
      <c r="BM4" s="159"/>
      <c r="BN4" s="159"/>
      <c r="BO4" s="159"/>
      <c r="BP4" s="159"/>
      <c r="BQ4" s="160"/>
    </row>
    <row r="5" spans="1:93" x14ac:dyDescent="0.2">
      <c r="B5" s="22" t="s">
        <v>217</v>
      </c>
      <c r="C5" s="23"/>
      <c r="D5" s="23"/>
      <c r="E5" s="23"/>
      <c r="F5" s="23"/>
      <c r="G5" s="23"/>
      <c r="H5" s="23"/>
      <c r="I5" s="23"/>
      <c r="J5" s="23"/>
      <c r="K5" s="24" t="s">
        <v>218</v>
      </c>
      <c r="L5" s="23"/>
      <c r="M5" s="23"/>
      <c r="N5" s="23"/>
      <c r="O5" s="23"/>
      <c r="P5" s="23"/>
      <c r="Q5" s="23"/>
      <c r="R5" s="23"/>
      <c r="S5" s="25"/>
      <c r="T5" s="145" t="s">
        <v>3</v>
      </c>
      <c r="U5" s="146"/>
      <c r="X5" s="26" t="s">
        <v>4</v>
      </c>
      <c r="Y5" s="27" t="s">
        <v>4</v>
      </c>
      <c r="Z5" s="27" t="s">
        <v>4</v>
      </c>
      <c r="AA5" s="28" t="s">
        <v>4</v>
      </c>
      <c r="AB5" s="28" t="s">
        <v>4</v>
      </c>
      <c r="AC5" s="27" t="s">
        <v>4</v>
      </c>
      <c r="AD5" s="27" t="s">
        <v>4</v>
      </c>
      <c r="AE5" s="28" t="s">
        <v>4</v>
      </c>
      <c r="AF5" s="28" t="s">
        <v>4</v>
      </c>
      <c r="AG5" s="27" t="s">
        <v>4</v>
      </c>
      <c r="AH5" s="27" t="s">
        <v>4</v>
      </c>
      <c r="AI5" s="28" t="s">
        <v>4</v>
      </c>
      <c r="AJ5" s="28" t="s">
        <v>4</v>
      </c>
      <c r="AK5" s="29" t="s">
        <v>4</v>
      </c>
      <c r="AM5" s="30" t="s">
        <v>4</v>
      </c>
      <c r="AN5" s="31" t="s">
        <v>4</v>
      </c>
      <c r="AO5" s="32" t="s">
        <v>4</v>
      </c>
      <c r="AP5" s="31" t="s">
        <v>4</v>
      </c>
      <c r="AQ5" s="32" t="s">
        <v>4</v>
      </c>
      <c r="AR5" s="31" t="s">
        <v>4</v>
      </c>
      <c r="AS5" s="33" t="s">
        <v>4</v>
      </c>
      <c r="AV5" s="26" t="s">
        <v>4</v>
      </c>
      <c r="AW5" s="27" t="s">
        <v>4</v>
      </c>
      <c r="AX5" s="27" t="s">
        <v>4</v>
      </c>
      <c r="AY5" s="28" t="s">
        <v>4</v>
      </c>
      <c r="AZ5" s="28" t="s">
        <v>4</v>
      </c>
      <c r="BA5" s="27" t="s">
        <v>4</v>
      </c>
      <c r="BB5" s="27" t="s">
        <v>4</v>
      </c>
      <c r="BC5" s="28" t="s">
        <v>4</v>
      </c>
      <c r="BD5" s="28" t="s">
        <v>4</v>
      </c>
      <c r="BE5" s="27" t="s">
        <v>4</v>
      </c>
      <c r="BF5" s="27" t="s">
        <v>4</v>
      </c>
      <c r="BG5" s="28" t="s">
        <v>4</v>
      </c>
      <c r="BH5" s="28" t="s">
        <v>4</v>
      </c>
      <c r="BI5" s="29" t="s">
        <v>4</v>
      </c>
      <c r="BK5" s="30" t="s">
        <v>4</v>
      </c>
      <c r="BL5" s="31" t="s">
        <v>4</v>
      </c>
      <c r="BM5" s="32" t="s">
        <v>4</v>
      </c>
      <c r="BN5" s="31" t="s">
        <v>4</v>
      </c>
      <c r="BO5" s="32" t="s">
        <v>4</v>
      </c>
      <c r="BP5" s="31" t="s">
        <v>4</v>
      </c>
      <c r="BQ5" s="33" t="s">
        <v>4</v>
      </c>
    </row>
    <row r="6" spans="1:93" x14ac:dyDescent="0.2">
      <c r="B6" s="34" t="s">
        <v>5</v>
      </c>
      <c r="C6" s="226"/>
      <c r="D6" s="35"/>
      <c r="E6" s="35"/>
      <c r="F6" s="36"/>
      <c r="G6" s="37" t="s">
        <v>6</v>
      </c>
      <c r="H6" s="38"/>
      <c r="I6" s="39"/>
      <c r="J6" s="40"/>
      <c r="K6" s="41" t="s">
        <v>5</v>
      </c>
      <c r="L6" s="226"/>
      <c r="M6" s="35"/>
      <c r="N6" s="35"/>
      <c r="O6" s="36"/>
      <c r="P6" s="37" t="s">
        <v>6</v>
      </c>
      <c r="Q6" s="38"/>
      <c r="R6" s="39"/>
      <c r="S6" s="42"/>
      <c r="T6" s="458" t="s">
        <v>7</v>
      </c>
      <c r="U6" s="459"/>
      <c r="X6" s="43">
        <v>2.0099999999999998</v>
      </c>
      <c r="Y6" s="44">
        <v>5.01</v>
      </c>
      <c r="Z6" s="44">
        <v>6.31</v>
      </c>
      <c r="AA6" s="45">
        <v>8.01</v>
      </c>
      <c r="AB6" s="46">
        <v>9.31</v>
      </c>
      <c r="AC6" s="44">
        <v>11.01</v>
      </c>
      <c r="AD6" s="44">
        <v>12.31</v>
      </c>
      <c r="AE6" s="46">
        <v>14.01</v>
      </c>
      <c r="AF6" s="46">
        <v>15.31</v>
      </c>
      <c r="AG6" s="44">
        <v>17.010000000000002</v>
      </c>
      <c r="AH6" s="44">
        <v>18.309999999999999</v>
      </c>
      <c r="AI6" s="46">
        <v>20.010000000000002</v>
      </c>
      <c r="AJ6" s="46">
        <v>21.31</v>
      </c>
      <c r="AK6" s="47">
        <v>23.01</v>
      </c>
      <c r="AM6" s="48">
        <v>5.01</v>
      </c>
      <c r="AN6" s="49">
        <v>8.01</v>
      </c>
      <c r="AO6" s="50">
        <v>11.01</v>
      </c>
      <c r="AP6" s="49">
        <v>14.01</v>
      </c>
      <c r="AQ6" s="50">
        <v>17.010000000000002</v>
      </c>
      <c r="AR6" s="49">
        <v>20.010000000000002</v>
      </c>
      <c r="AS6" s="51">
        <v>23.01</v>
      </c>
      <c r="AV6" s="43">
        <v>2.0099999999999998</v>
      </c>
      <c r="AW6" s="44">
        <v>5.01</v>
      </c>
      <c r="AX6" s="44">
        <v>6.31</v>
      </c>
      <c r="AY6" s="45">
        <v>8.01</v>
      </c>
      <c r="AZ6" s="46">
        <v>9.31</v>
      </c>
      <c r="BA6" s="44">
        <v>11.01</v>
      </c>
      <c r="BB6" s="44">
        <v>12.31</v>
      </c>
      <c r="BC6" s="46">
        <v>14.01</v>
      </c>
      <c r="BD6" s="46">
        <v>15.31</v>
      </c>
      <c r="BE6" s="44">
        <v>17.010000000000002</v>
      </c>
      <c r="BF6" s="44">
        <v>18.309999999999999</v>
      </c>
      <c r="BG6" s="46">
        <v>20.010000000000002</v>
      </c>
      <c r="BH6" s="46">
        <v>21.31</v>
      </c>
      <c r="BI6" s="47">
        <v>23.01</v>
      </c>
      <c r="BK6" s="48">
        <v>5.01</v>
      </c>
      <c r="BL6" s="49">
        <v>8.01</v>
      </c>
      <c r="BM6" s="50">
        <v>11.01</v>
      </c>
      <c r="BN6" s="49">
        <v>14.01</v>
      </c>
      <c r="BO6" s="50">
        <v>17.010000000000002</v>
      </c>
      <c r="BP6" s="49">
        <v>20.010000000000002</v>
      </c>
      <c r="BQ6" s="51">
        <v>23.01</v>
      </c>
    </row>
    <row r="7" spans="1:93" ht="26.25" thickBot="1" x14ac:dyDescent="0.3">
      <c r="B7" s="452" t="s">
        <v>8</v>
      </c>
      <c r="C7" s="454" t="s">
        <v>48</v>
      </c>
      <c r="D7" s="454" t="s">
        <v>9</v>
      </c>
      <c r="E7" s="52" t="s">
        <v>10</v>
      </c>
      <c r="F7" s="53"/>
      <c r="G7" s="456" t="s">
        <v>11</v>
      </c>
      <c r="H7" s="456" t="s">
        <v>12</v>
      </c>
      <c r="I7" s="54" t="s">
        <v>13</v>
      </c>
      <c r="J7" s="55"/>
      <c r="K7" s="454" t="s">
        <v>8</v>
      </c>
      <c r="L7" s="454" t="s">
        <v>48</v>
      </c>
      <c r="M7" s="454" t="s">
        <v>9</v>
      </c>
      <c r="N7" s="52" t="s">
        <v>10</v>
      </c>
      <c r="O7" s="53"/>
      <c r="P7" s="456" t="s">
        <v>11</v>
      </c>
      <c r="Q7" s="456" t="s">
        <v>12</v>
      </c>
      <c r="R7" s="56" t="s">
        <v>14</v>
      </c>
      <c r="S7" s="57"/>
      <c r="T7" s="460"/>
      <c r="U7" s="461"/>
      <c r="X7" s="58" t="s">
        <v>15</v>
      </c>
      <c r="Y7" s="59" t="s">
        <v>15</v>
      </c>
      <c r="Z7" s="59" t="s">
        <v>15</v>
      </c>
      <c r="AA7" s="60" t="s">
        <v>15</v>
      </c>
      <c r="AB7" s="60" t="s">
        <v>15</v>
      </c>
      <c r="AC7" s="59" t="s">
        <v>15</v>
      </c>
      <c r="AD7" s="59" t="s">
        <v>15</v>
      </c>
      <c r="AE7" s="60" t="s">
        <v>15</v>
      </c>
      <c r="AF7" s="60" t="s">
        <v>15</v>
      </c>
      <c r="AG7" s="59" t="s">
        <v>15</v>
      </c>
      <c r="AH7" s="59" t="s">
        <v>15</v>
      </c>
      <c r="AI7" s="60" t="s">
        <v>15</v>
      </c>
      <c r="AJ7" s="60" t="s">
        <v>15</v>
      </c>
      <c r="AK7" s="61" t="s">
        <v>15</v>
      </c>
      <c r="AL7" s="62"/>
      <c r="AM7" s="63" t="s">
        <v>15</v>
      </c>
      <c r="AN7" s="64" t="s">
        <v>15</v>
      </c>
      <c r="AO7" s="65" t="s">
        <v>15</v>
      </c>
      <c r="AP7" s="64" t="s">
        <v>15</v>
      </c>
      <c r="AQ7" s="65" t="s">
        <v>15</v>
      </c>
      <c r="AR7" s="64" t="s">
        <v>15</v>
      </c>
      <c r="AS7" s="66" t="s">
        <v>15</v>
      </c>
      <c r="AV7" s="58" t="s">
        <v>15</v>
      </c>
      <c r="AW7" s="59" t="s">
        <v>15</v>
      </c>
      <c r="AX7" s="59" t="s">
        <v>15</v>
      </c>
      <c r="AY7" s="60" t="s">
        <v>15</v>
      </c>
      <c r="AZ7" s="60" t="s">
        <v>15</v>
      </c>
      <c r="BA7" s="59" t="s">
        <v>15</v>
      </c>
      <c r="BB7" s="59" t="s">
        <v>15</v>
      </c>
      <c r="BC7" s="60" t="s">
        <v>15</v>
      </c>
      <c r="BD7" s="60" t="s">
        <v>15</v>
      </c>
      <c r="BE7" s="59" t="s">
        <v>15</v>
      </c>
      <c r="BF7" s="59" t="s">
        <v>15</v>
      </c>
      <c r="BG7" s="60" t="s">
        <v>15</v>
      </c>
      <c r="BH7" s="60" t="s">
        <v>15</v>
      </c>
      <c r="BI7" s="61" t="s">
        <v>15</v>
      </c>
      <c r="BJ7" s="62"/>
      <c r="BK7" s="63" t="s">
        <v>15</v>
      </c>
      <c r="BL7" s="64" t="s">
        <v>15</v>
      </c>
      <c r="BM7" s="65" t="s">
        <v>15</v>
      </c>
      <c r="BN7" s="64" t="s">
        <v>15</v>
      </c>
      <c r="BO7" s="65" t="s">
        <v>15</v>
      </c>
      <c r="BP7" s="64" t="s">
        <v>15</v>
      </c>
      <c r="BQ7" s="66" t="s">
        <v>15</v>
      </c>
      <c r="BS7" s="135" t="s">
        <v>57</v>
      </c>
      <c r="BT7" s="139"/>
      <c r="BV7" s="135" t="s">
        <v>59</v>
      </c>
      <c r="BW7" s="139"/>
      <c r="BY7" s="135" t="s">
        <v>60</v>
      </c>
      <c r="BZ7" s="139"/>
      <c r="CB7" s="135" t="s">
        <v>61</v>
      </c>
      <c r="CC7" s="139"/>
      <c r="CE7" s="135" t="s">
        <v>62</v>
      </c>
      <c r="CF7" s="139"/>
      <c r="CH7" s="135" t="s">
        <v>63</v>
      </c>
      <c r="CI7" s="139"/>
      <c r="CK7" s="135" t="s">
        <v>64</v>
      </c>
      <c r="CL7" s="139"/>
      <c r="CN7" s="135" t="s">
        <v>65</v>
      </c>
      <c r="CO7" s="139"/>
    </row>
    <row r="8" spans="1:93" ht="26.25" thickBot="1" x14ac:dyDescent="0.25">
      <c r="B8" s="453"/>
      <c r="C8" s="455"/>
      <c r="D8" s="455"/>
      <c r="E8" s="67" t="s">
        <v>16</v>
      </c>
      <c r="F8" s="67" t="s">
        <v>17</v>
      </c>
      <c r="G8" s="457"/>
      <c r="H8" s="457"/>
      <c r="I8" s="68" t="s">
        <v>18</v>
      </c>
      <c r="J8" s="68" t="s">
        <v>19</v>
      </c>
      <c r="K8" s="455"/>
      <c r="L8" s="455"/>
      <c r="M8" s="455"/>
      <c r="N8" s="67" t="s">
        <v>20</v>
      </c>
      <c r="O8" s="67" t="s">
        <v>21</v>
      </c>
      <c r="P8" s="457"/>
      <c r="Q8" s="457"/>
      <c r="R8" s="68" t="s">
        <v>18</v>
      </c>
      <c r="S8" s="68" t="s">
        <v>19</v>
      </c>
      <c r="T8" s="68" t="s">
        <v>11</v>
      </c>
      <c r="U8" s="69" t="s">
        <v>12</v>
      </c>
      <c r="X8" s="70">
        <v>5</v>
      </c>
      <c r="Y8" s="71">
        <v>6.3</v>
      </c>
      <c r="Z8" s="71">
        <v>8</v>
      </c>
      <c r="AA8" s="72">
        <v>9.3000000000000007</v>
      </c>
      <c r="AB8" s="73">
        <v>11</v>
      </c>
      <c r="AC8" s="71">
        <v>12.3</v>
      </c>
      <c r="AD8" s="71">
        <v>14</v>
      </c>
      <c r="AE8" s="73">
        <v>15.3</v>
      </c>
      <c r="AF8" s="73">
        <v>17</v>
      </c>
      <c r="AG8" s="71">
        <v>18.3</v>
      </c>
      <c r="AH8" s="71">
        <v>20</v>
      </c>
      <c r="AI8" s="73">
        <v>21.3</v>
      </c>
      <c r="AJ8" s="73">
        <v>23</v>
      </c>
      <c r="AK8" s="74">
        <v>2</v>
      </c>
      <c r="AL8" s="62"/>
      <c r="AM8" s="75">
        <v>8</v>
      </c>
      <c r="AN8" s="76">
        <v>11</v>
      </c>
      <c r="AO8" s="77">
        <v>14</v>
      </c>
      <c r="AP8" s="76">
        <v>17</v>
      </c>
      <c r="AQ8" s="77">
        <v>20</v>
      </c>
      <c r="AR8" s="76">
        <v>23</v>
      </c>
      <c r="AS8" s="78">
        <v>5</v>
      </c>
      <c r="AV8" s="70">
        <v>5</v>
      </c>
      <c r="AW8" s="71">
        <v>6.3</v>
      </c>
      <c r="AX8" s="71">
        <v>8</v>
      </c>
      <c r="AY8" s="72">
        <v>9.3000000000000007</v>
      </c>
      <c r="AZ8" s="73">
        <v>11</v>
      </c>
      <c r="BA8" s="71">
        <v>12.3</v>
      </c>
      <c r="BB8" s="71">
        <v>14</v>
      </c>
      <c r="BC8" s="73">
        <v>15.3</v>
      </c>
      <c r="BD8" s="73">
        <v>17</v>
      </c>
      <c r="BE8" s="71">
        <v>18.3</v>
      </c>
      <c r="BF8" s="71">
        <v>20</v>
      </c>
      <c r="BG8" s="73">
        <v>21.3</v>
      </c>
      <c r="BH8" s="73">
        <v>23</v>
      </c>
      <c r="BI8" s="74">
        <v>2</v>
      </c>
      <c r="BJ8" s="62"/>
      <c r="BK8" s="75">
        <v>8</v>
      </c>
      <c r="BL8" s="76">
        <v>11</v>
      </c>
      <c r="BM8" s="77">
        <v>14</v>
      </c>
      <c r="BN8" s="76">
        <v>17</v>
      </c>
      <c r="BO8" s="77">
        <v>20</v>
      </c>
      <c r="BP8" s="76">
        <v>23</v>
      </c>
      <c r="BQ8" s="78">
        <v>5</v>
      </c>
      <c r="BS8" s="16" t="s">
        <v>55</v>
      </c>
      <c r="BT8" s="230" t="s">
        <v>56</v>
      </c>
      <c r="BV8" s="16" t="s">
        <v>55</v>
      </c>
      <c r="BW8" s="230" t="s">
        <v>56</v>
      </c>
      <c r="BY8" s="16" t="s">
        <v>55</v>
      </c>
      <c r="BZ8" s="230" t="s">
        <v>56</v>
      </c>
      <c r="CB8" s="16" t="s">
        <v>55</v>
      </c>
      <c r="CC8" s="230" t="s">
        <v>56</v>
      </c>
      <c r="CE8" s="16" t="s">
        <v>55</v>
      </c>
      <c r="CF8" s="230" t="s">
        <v>56</v>
      </c>
      <c r="CH8" s="16" t="s">
        <v>55</v>
      </c>
      <c r="CI8" s="230" t="s">
        <v>56</v>
      </c>
      <c r="CK8" s="16" t="s">
        <v>55</v>
      </c>
      <c r="CL8" s="230" t="s">
        <v>56</v>
      </c>
      <c r="CN8" s="16" t="s">
        <v>55</v>
      </c>
      <c r="CO8" s="230" t="s">
        <v>56</v>
      </c>
    </row>
    <row r="9" spans="1:93" ht="24.95" customHeight="1" x14ac:dyDescent="0.2">
      <c r="B9" s="365">
        <v>8.17</v>
      </c>
      <c r="C9" s="392" t="s">
        <v>71</v>
      </c>
      <c r="D9" s="389" t="s">
        <v>195</v>
      </c>
      <c r="E9" s="443">
        <v>8</v>
      </c>
      <c r="F9" s="443" t="s">
        <v>23</v>
      </c>
      <c r="G9" s="369">
        <v>0</v>
      </c>
      <c r="H9" s="373">
        <f t="shared" ref="H9:H10" si="0">G9/(N(E9)+N(F9))</f>
        <v>0</v>
      </c>
      <c r="I9" s="81" t="s">
        <v>72</v>
      </c>
      <c r="J9" s="369">
        <v>0</v>
      </c>
      <c r="K9" s="370">
        <v>8.3000000000000007</v>
      </c>
      <c r="L9" s="392" t="s">
        <v>71</v>
      </c>
      <c r="M9" s="390" t="s">
        <v>203</v>
      </c>
      <c r="N9" s="439">
        <v>9.3000000000000007</v>
      </c>
      <c r="O9" s="443" t="s">
        <v>23</v>
      </c>
      <c r="P9" s="82">
        <v>0</v>
      </c>
      <c r="Q9" s="373">
        <f t="shared" ref="Q9:Q15" si="1">P9/(N(N9)+N(O9))</f>
        <v>0</v>
      </c>
      <c r="R9" s="96" t="s">
        <v>72</v>
      </c>
      <c r="S9" s="82">
        <v>0</v>
      </c>
      <c r="T9" s="84">
        <f t="shared" ref="T9:T17" si="2">G9+P9</f>
        <v>0</v>
      </c>
      <c r="U9" s="85">
        <f t="shared" ref="U9:U17" si="3">T9/(N(E9)+N(F9)+N(N9)+N(O9))</f>
        <v>0</v>
      </c>
      <c r="X9" s="86">
        <f t="shared" ref="X9:AJ15" si="4">IF(N($B9)&gt;0,IF($B9&gt;=X$6,IF($B9&lt;=X$8,$G9,0),0),0)+IF(N($K9)&gt;0,IF($K9&gt;=X$6,IF($K9&lt;=X$8,$P9,0),0),0)</f>
        <v>0</v>
      </c>
      <c r="Y9" s="87">
        <f t="shared" si="4"/>
        <v>0</v>
      </c>
      <c r="Z9" s="87">
        <f t="shared" si="4"/>
        <v>0</v>
      </c>
      <c r="AA9" s="88">
        <f t="shared" si="4"/>
        <v>0</v>
      </c>
      <c r="AB9" s="88">
        <f t="shared" si="4"/>
        <v>0</v>
      </c>
      <c r="AC9" s="87">
        <f t="shared" si="4"/>
        <v>0</v>
      </c>
      <c r="AD9" s="87">
        <f t="shared" si="4"/>
        <v>0</v>
      </c>
      <c r="AE9" s="88">
        <f t="shared" si="4"/>
        <v>0</v>
      </c>
      <c r="AF9" s="88">
        <f t="shared" si="4"/>
        <v>0</v>
      </c>
      <c r="AG9" s="87">
        <f t="shared" si="4"/>
        <v>0</v>
      </c>
      <c r="AH9" s="87">
        <f t="shared" si="4"/>
        <v>0</v>
      </c>
      <c r="AI9" s="88">
        <f t="shared" si="4"/>
        <v>0</v>
      </c>
      <c r="AJ9" s="88">
        <f t="shared" si="4"/>
        <v>0</v>
      </c>
      <c r="AK9" s="89">
        <f t="shared" ref="AK9:AK16" si="5">IF(N($B9)&gt;0,IF($B9&gt;=AK$6,IF($B9&lt;=AK$1,$G9,0),0),0)+IF(N($K9)&gt;0,IF($K9&gt;=AK$6,IF($K9&lt;=AK$1,$P9,0),0),0)</f>
        <v>0</v>
      </c>
      <c r="AM9" s="90">
        <f t="shared" ref="AM9:AM16" si="6">Y9+Z9</f>
        <v>0</v>
      </c>
      <c r="AN9" s="91">
        <f t="shared" ref="AN9:AN16" si="7">AA9+AB9</f>
        <v>0</v>
      </c>
      <c r="AO9" s="92">
        <f t="shared" ref="AO9:AO16" si="8">AC9+AD9</f>
        <v>0</v>
      </c>
      <c r="AP9" s="91">
        <f t="shared" ref="AP9:AP16" si="9">AE9+AF9</f>
        <v>0</v>
      </c>
      <c r="AQ9" s="92">
        <f t="shared" ref="AQ9:AQ16" si="10">AG9+AH9</f>
        <v>0</v>
      </c>
      <c r="AR9" s="91">
        <f t="shared" ref="AR9:AR16" si="11">AI9+AJ9</f>
        <v>0</v>
      </c>
      <c r="AS9" s="93">
        <f t="shared" ref="AS9:AS16" si="12">AK9+X9</f>
        <v>0</v>
      </c>
      <c r="AV9" s="86">
        <f t="shared" ref="AV9:BH15" si="13">IF(N($B9)&gt;0,IF($B9&gt;=AV$6,IF($B9&lt;=AV$8,N($E9)+N($F9),0),0),0)+IF(N($K9)&gt;0,IF($K9&gt;=AV$6,IF($K9&lt;=AV$8,N($N9)+N($O9),0),0),0)</f>
        <v>0</v>
      </c>
      <c r="AW9" s="87">
        <f t="shared" si="13"/>
        <v>0</v>
      </c>
      <c r="AX9" s="87">
        <f t="shared" si="13"/>
        <v>0</v>
      </c>
      <c r="AY9" s="88">
        <f t="shared" si="13"/>
        <v>17.3</v>
      </c>
      <c r="AZ9" s="88">
        <f t="shared" si="13"/>
        <v>0</v>
      </c>
      <c r="BA9" s="87">
        <f t="shared" si="13"/>
        <v>0</v>
      </c>
      <c r="BB9" s="87">
        <f t="shared" si="13"/>
        <v>0</v>
      </c>
      <c r="BC9" s="88">
        <f t="shared" si="13"/>
        <v>0</v>
      </c>
      <c r="BD9" s="88">
        <f t="shared" si="13"/>
        <v>0</v>
      </c>
      <c r="BE9" s="87">
        <f t="shared" si="13"/>
        <v>0</v>
      </c>
      <c r="BF9" s="87">
        <f t="shared" si="13"/>
        <v>0</v>
      </c>
      <c r="BG9" s="88">
        <f t="shared" si="13"/>
        <v>0</v>
      </c>
      <c r="BH9" s="88">
        <f t="shared" si="13"/>
        <v>0</v>
      </c>
      <c r="BI9" s="89">
        <f t="shared" ref="BI9:BI16" si="14">IF(N($B9)&gt;0,IF($B9&gt;=BI$6,IF($B9&lt;=BI$8+24,N($E9)+N($F9),0),0),0)+IF(N($K9)&gt;0,IF($K9&gt;=BI$6,IF($K9&lt;=BI$8+24,N($N9)+N($O9),0),0),0)+IF(N($B9)&gt;0,IF($B9&lt;=BI$8,N($E9)+N($F9),0),0)+IF(N($K9)&gt;0,IF($K9&lt;=BI$8,N($N9)+N($O9),0),0)</f>
        <v>0</v>
      </c>
      <c r="BK9" s="161">
        <f t="shared" ref="BK9:BK16" si="15">AW9+AX9</f>
        <v>0</v>
      </c>
      <c r="BL9" s="162">
        <f t="shared" ref="BL9:BL16" si="16">AY9+AZ9</f>
        <v>17.3</v>
      </c>
      <c r="BM9" s="163">
        <f t="shared" ref="BM9:BM16" si="17">BA9+BB9</f>
        <v>0</v>
      </c>
      <c r="BN9" s="162">
        <f t="shared" ref="BN9:BN16" si="18">BC9+BD9</f>
        <v>0</v>
      </c>
      <c r="BO9" s="163">
        <f t="shared" ref="BO9:BO16" si="19">BE9+BF9</f>
        <v>0</v>
      </c>
      <c r="BP9" s="162">
        <f t="shared" ref="BP9:BP16" si="20">BG9+BH9</f>
        <v>0</v>
      </c>
      <c r="BQ9" s="164">
        <f t="shared" ref="BQ9:BQ16" si="21">BI9+AV9</f>
        <v>0</v>
      </c>
      <c r="BS9" s="86">
        <f>IF(T($C9)=T('Typy taboru'!$C$8),IF($J9&gt;0,IF($J9&gt;='Typy taboru'!$F$8,IF($J9&gt;'Typy taboru'!$G$8,IF($J9&gt;'Typy taboru'!$I$8,3,2),1),0)),0)</f>
        <v>0</v>
      </c>
      <c r="BT9" s="231">
        <f>IF(T($L9)=T('Typy taboru'!$C$8),IF($S9&gt;0,IF($S9&gt;='Typy taboru'!$F$8,IF($S9&gt;'Typy taboru'!$G$8,IF($S9&gt;'Typy taboru'!$I$8,3,2),1),0)),0)</f>
        <v>0</v>
      </c>
      <c r="BV9" s="237">
        <f>IF(T($C9)=T('Typy taboru'!$C$9),IF($J9&gt;0,IF($J9&gt;='Typy taboru'!$F$9,IF($J9&gt;'Typy taboru'!$G$9,IF($J9&gt;'Typy taboru'!$I$9,3,2),1),0)),0)</f>
        <v>0</v>
      </c>
      <c r="BW9" s="238">
        <f>IF(T($L9)=T('Typy taboru'!$C$9),IF($S9&gt;0,IF($S9&gt;='Typy taboru'!$F$9,IF($S9&gt;'Typy taboru'!$G$9,IF($S9&gt;'Typy taboru'!$I$9,3,2),1),0)),0)</f>
        <v>0</v>
      </c>
      <c r="BX9" s="216"/>
      <c r="BY9" s="237">
        <f>IF(T($C9)=T('Typy taboru'!$C$10),IF($J9&gt;0,IF($J9&gt;='Typy taboru'!$F$10,IF($J9&gt;'Typy taboru'!$G$10,IF($J9&gt;'Typy taboru'!$I$10,3,2),1),0)),0)</f>
        <v>0</v>
      </c>
      <c r="BZ9" s="238">
        <f>IF(T($L9)=T('Typy taboru'!$C$10),IF($S9&gt;0,IF($S9&gt;='Typy taboru'!$F$10,IF($S9&gt;'Typy taboru'!$G$10,IF($S9&gt;'Typy taboru'!$I$10,3,2),1),0)),0)</f>
        <v>0</v>
      </c>
      <c r="CB9" s="86">
        <f>IF(T($C9)=T('Typy taboru'!$C$11),IF($J9&gt;0,IF($J9&gt;='Typy taboru'!$F$11,IF($J9&gt;'Typy taboru'!$G$11,IF($J9&gt;'Typy taboru'!$I$11,3,2),1),0)),0)</f>
        <v>0</v>
      </c>
      <c r="CC9" s="231">
        <f>IF(T($L9)=T('Typy taboru'!$C$11),IF($S9&gt;0,IF($S9&gt;='Typy taboru'!$F$11,IF($S9&gt;'Typy taboru'!$G$11,IF($S9&gt;'Typy taboru'!$I$11,3,2),1),0)),0)</f>
        <v>0</v>
      </c>
      <c r="CE9" s="86" t="b">
        <f>IF(T($C9)=T('Typy taboru'!$C$12),IF($J9&gt;0,IF($J9&gt;='Typy taboru'!$F$12,IF($J9&gt;'Typy taboru'!$G$12,IF($J9&gt;'Typy taboru'!$I$12,3,2),1),0)),0)</f>
        <v>0</v>
      </c>
      <c r="CF9" s="231" t="b">
        <f>IF(T($L9)=T('Typy taboru'!$C$12),IF($S9&gt;0,IF($S9&gt;='Typy taboru'!$F$12,IF($S9&gt;'Typy taboru'!$G$12,IF($S9&gt;'Typy taboru'!$I$12,3,2),1),0)),0)</f>
        <v>0</v>
      </c>
      <c r="CH9" s="86">
        <f>IF(T($C9)=T('Typy taboru'!$C$13),IF($J9&gt;0,IF($J9&gt;='Typy taboru'!$F$13,IF($J9&gt;'Typy taboru'!$G$13,IF($J9&gt;'Typy taboru'!$I$13,3,2),1),0)),0)</f>
        <v>0</v>
      </c>
      <c r="CI9" s="231">
        <f>IF(T($L9)=T('Typy taboru'!$C$13),IF($S9&gt;0,IF($S9&gt;='Typy taboru'!$F$13,IF($S9&gt;'Typy taboru'!$G$13,IF($S9&gt;'Typy taboru'!$I$13,3,2),1),0)),0)</f>
        <v>0</v>
      </c>
      <c r="CK9" s="86">
        <f>IF(T($C9)=T('Typy taboru'!$C$14),IF($J9&gt;0,IF($J9&gt;='Typy taboru'!$F$14,IF($J9&gt;'Typy taboru'!$G$14,IF($J9&gt;'Typy taboru'!$I$14,3,2),1),0)),0)</f>
        <v>0</v>
      </c>
      <c r="CL9" s="231">
        <f>IF(T($L9)=T('Typy taboru'!$C$14),IF($S9&gt;0,IF($S9&gt;='Typy taboru'!$F$14,IF($S9&gt;'Typy taboru'!$G$14,IF($S9&gt;'Typy taboru'!$I$14,3,2),1),0)),0)</f>
        <v>0</v>
      </c>
      <c r="CN9" s="86">
        <f>IF(T($C9)=T('Typy taboru'!$C$15),IF($J9&gt;0,IF($J9&gt;='Typy taboru'!$F$15,IF($J9&gt;'Typy taboru'!$G$15,IF($J9&gt;'Typy taboru'!$I$15,3,2),1),0)),0)</f>
        <v>0</v>
      </c>
      <c r="CO9" s="231">
        <f>IF(T($L9)=T('Typy taboru'!$C$15),IF($S9&gt;0,IF($S9&gt;='Typy taboru'!$F$15,IF($S9&gt;'Typy taboru'!$G$15,IF($S9&gt;'Typy taboru'!$I$15,3,2),1),0)),0)</f>
        <v>0</v>
      </c>
    </row>
    <row r="10" spans="1:93" s="366" customFormat="1" ht="24.95" customHeight="1" x14ac:dyDescent="0.2">
      <c r="B10" s="287">
        <v>8.43</v>
      </c>
      <c r="C10" s="288" t="s">
        <v>71</v>
      </c>
      <c r="D10" s="390" t="s">
        <v>194</v>
      </c>
      <c r="E10" s="439">
        <v>12.5</v>
      </c>
      <c r="F10" s="439" t="s">
        <v>23</v>
      </c>
      <c r="G10" s="372">
        <v>6</v>
      </c>
      <c r="H10" s="373">
        <f t="shared" si="0"/>
        <v>0.48</v>
      </c>
      <c r="I10" s="96" t="s">
        <v>200</v>
      </c>
      <c r="J10" s="372">
        <v>5</v>
      </c>
      <c r="K10" s="293">
        <v>9.3000000000000007</v>
      </c>
      <c r="L10" s="288" t="s">
        <v>71</v>
      </c>
      <c r="M10" s="400" t="s">
        <v>208</v>
      </c>
      <c r="N10" s="439">
        <v>8.1999999999999993</v>
      </c>
      <c r="O10" s="439" t="s">
        <v>23</v>
      </c>
      <c r="P10" s="372">
        <v>12</v>
      </c>
      <c r="Q10" s="373">
        <f t="shared" si="1"/>
        <v>1.4634146341463417</v>
      </c>
      <c r="R10" s="96" t="s">
        <v>193</v>
      </c>
      <c r="S10" s="372">
        <v>8</v>
      </c>
      <c r="T10" s="375">
        <f>G10+P10</f>
        <v>18</v>
      </c>
      <c r="U10" s="376">
        <f>T10/(N(E10)+N(F10)+N(N10)+N(O10))</f>
        <v>0.86956521739130432</v>
      </c>
      <c r="X10" s="377">
        <f t="shared" si="4"/>
        <v>0</v>
      </c>
      <c r="Y10" s="378">
        <f t="shared" si="4"/>
        <v>0</v>
      </c>
      <c r="Z10" s="378">
        <f t="shared" si="4"/>
        <v>0</v>
      </c>
      <c r="AA10" s="379">
        <f t="shared" si="4"/>
        <v>18</v>
      </c>
      <c r="AB10" s="379">
        <f t="shared" si="4"/>
        <v>0</v>
      </c>
      <c r="AC10" s="378">
        <f t="shared" si="4"/>
        <v>0</v>
      </c>
      <c r="AD10" s="378">
        <f t="shared" si="4"/>
        <v>0</v>
      </c>
      <c r="AE10" s="379">
        <f t="shared" si="4"/>
        <v>0</v>
      </c>
      <c r="AF10" s="379">
        <f t="shared" si="4"/>
        <v>0</v>
      </c>
      <c r="AG10" s="378">
        <f t="shared" si="4"/>
        <v>0</v>
      </c>
      <c r="AH10" s="378">
        <f t="shared" si="4"/>
        <v>0</v>
      </c>
      <c r="AI10" s="379">
        <f t="shared" si="4"/>
        <v>0</v>
      </c>
      <c r="AJ10" s="379">
        <f t="shared" si="4"/>
        <v>0</v>
      </c>
      <c r="AK10" s="380">
        <f t="shared" si="5"/>
        <v>0</v>
      </c>
      <c r="AM10" s="381">
        <f>Y10+Z10</f>
        <v>0</v>
      </c>
      <c r="AN10" s="382">
        <f>AA10+AB10</f>
        <v>18</v>
      </c>
      <c r="AO10" s="383">
        <f>AC10+AD10</f>
        <v>0</v>
      </c>
      <c r="AP10" s="382">
        <f>AE10+AF10</f>
        <v>0</v>
      </c>
      <c r="AQ10" s="383">
        <f>AG10+AH10</f>
        <v>0</v>
      </c>
      <c r="AR10" s="382">
        <f>AI10+AJ10</f>
        <v>0</v>
      </c>
      <c r="AS10" s="384">
        <f>AK10+X10</f>
        <v>0</v>
      </c>
      <c r="AV10" s="377">
        <f t="shared" si="13"/>
        <v>0</v>
      </c>
      <c r="AW10" s="378">
        <f t="shared" si="13"/>
        <v>0</v>
      </c>
      <c r="AX10" s="378">
        <f t="shared" si="13"/>
        <v>0</v>
      </c>
      <c r="AY10" s="379">
        <f t="shared" si="13"/>
        <v>20.7</v>
      </c>
      <c r="AZ10" s="379">
        <f t="shared" si="13"/>
        <v>0</v>
      </c>
      <c r="BA10" s="378">
        <f t="shared" si="13"/>
        <v>0</v>
      </c>
      <c r="BB10" s="378">
        <f t="shared" si="13"/>
        <v>0</v>
      </c>
      <c r="BC10" s="379">
        <f t="shared" si="13"/>
        <v>0</v>
      </c>
      <c r="BD10" s="379">
        <f t="shared" si="13"/>
        <v>0</v>
      </c>
      <c r="BE10" s="378">
        <f t="shared" si="13"/>
        <v>0</v>
      </c>
      <c r="BF10" s="378">
        <f t="shared" si="13"/>
        <v>0</v>
      </c>
      <c r="BG10" s="379">
        <f t="shared" si="13"/>
        <v>0</v>
      </c>
      <c r="BH10" s="379">
        <f t="shared" si="13"/>
        <v>0</v>
      </c>
      <c r="BI10" s="380">
        <f t="shared" si="14"/>
        <v>0</v>
      </c>
      <c r="BK10" s="381">
        <f>AW10+AX10</f>
        <v>0</v>
      </c>
      <c r="BL10" s="382">
        <f>AY10+AZ10</f>
        <v>20.7</v>
      </c>
      <c r="BM10" s="383">
        <f>BA10+BB10</f>
        <v>0</v>
      </c>
      <c r="BN10" s="382">
        <f>BC10+BD10</f>
        <v>0</v>
      </c>
      <c r="BO10" s="383">
        <f>BE10+BF10</f>
        <v>0</v>
      </c>
      <c r="BP10" s="382">
        <f>BG10+BH10</f>
        <v>0</v>
      </c>
      <c r="BQ10" s="384">
        <f>BI10+AV10</f>
        <v>0</v>
      </c>
      <c r="BS10" s="377">
        <f>IF(T($C10)=T('Typy taboru'!$C$8),IF($J10&gt;0,IF($J10&gt;='Typy taboru'!$F$8,IF($J10&gt;'Typy taboru'!$G$8,IF($J10&gt;'Typy taboru'!$I$8,3,2),1),0)),0)</f>
        <v>0</v>
      </c>
      <c r="BT10" s="388">
        <f>IF(T($L10)=T('Typy taboru'!$C$8),IF($S10&gt;0,IF($S10&gt;='Typy taboru'!$F$8,IF($S10&gt;'Typy taboru'!$G$8,IF($S10&gt;'Typy taboru'!$I$8,3,2),1),0)),0)</f>
        <v>0</v>
      </c>
      <c r="BV10" s="377">
        <f>IF(T($C10)=T('Typy taboru'!$C$9),IF($J10&gt;0,IF($J10&gt;='Typy taboru'!$F$9,IF($J10&gt;'Typy taboru'!$G$9,IF($J10&gt;'Typy taboru'!$I$9,3,2),1),0)),0)</f>
        <v>0</v>
      </c>
      <c r="BW10" s="388">
        <f>IF(T($L10)=T('Typy taboru'!$C$9),IF($S10&gt;0,IF($S10&gt;='Typy taboru'!$F$9,IF($S10&gt;'Typy taboru'!$G$9,IF($S10&gt;'Typy taboru'!$I$9,3,2),1),0)),0)</f>
        <v>0</v>
      </c>
      <c r="BY10" s="377">
        <f>IF(T($C10)=T('Typy taboru'!$C$10),IF($J10&gt;0,IF($J10&gt;='Typy taboru'!$F$10,IF($J10&gt;'Typy taboru'!$G$10,IF($J10&gt;'Typy taboru'!$I$10,3,2),1),0)),0)</f>
        <v>0</v>
      </c>
      <c r="BZ10" s="388">
        <f>IF(T($L10)=T('Typy taboru'!$C$10),IF($S10&gt;0,IF($S10&gt;='Typy taboru'!$F$10,IF($S10&gt;'Typy taboru'!$G$10,IF($S10&gt;'Typy taboru'!$I$10,3,2),1),0)),0)</f>
        <v>0</v>
      </c>
      <c r="CB10" s="377">
        <f>IF(T($C10)=T('Typy taboru'!$C$11),IF($J10&gt;0,IF($J10&gt;='Typy taboru'!$F$11,IF($J10&gt;'Typy taboru'!$G$11,IF($J10&gt;'Typy taboru'!$I$11,3,2),1),0)),0)</f>
        <v>0</v>
      </c>
      <c r="CC10" s="388">
        <f>IF(T($L10)=T('Typy taboru'!$C$11),IF($S10&gt;0,IF($S10&gt;='Typy taboru'!$F$11,IF($S10&gt;'Typy taboru'!$G$11,IF($S10&gt;'Typy taboru'!$I$11,3,2),1),0)),0)</f>
        <v>0</v>
      </c>
      <c r="CE10" s="377">
        <f>IF(T($C10)=T('Typy taboru'!$C$12),IF($J10&gt;0,IF($J10&gt;='Typy taboru'!$F$12,IF($J10&gt;'Typy taboru'!$G$12,IF($J10&gt;'Typy taboru'!$I$12,3,2),1),0)),0)</f>
        <v>0</v>
      </c>
      <c r="CF10" s="388">
        <f>IF(T($L10)=T('Typy taboru'!$C$12),IF($S10&gt;0,IF($S10&gt;='Typy taboru'!$F$12,IF($S10&gt;'Typy taboru'!$G$12,IF($S10&gt;'Typy taboru'!$I$12,3,2),1),0)),0)</f>
        <v>0</v>
      </c>
      <c r="CH10" s="377">
        <f>IF(T($C10)=T('Typy taboru'!$C$13),IF($J10&gt;0,IF($J10&gt;='Typy taboru'!$F$13,IF($J10&gt;'Typy taboru'!$G$13,IF($J10&gt;'Typy taboru'!$I$13,3,2),1),0)),0)</f>
        <v>0</v>
      </c>
      <c r="CI10" s="388">
        <f>IF(T($L10)=T('Typy taboru'!$C$13),IF($S10&gt;0,IF($S10&gt;='Typy taboru'!$F$13,IF($S10&gt;'Typy taboru'!$G$13,IF($S10&gt;'Typy taboru'!$I$13,3,2),1),0)),0)</f>
        <v>0</v>
      </c>
      <c r="CK10" s="377">
        <f>IF(T($C10)=T('Typy taboru'!$C$14),IF($J10&gt;0,IF($J10&gt;='Typy taboru'!$F$14,IF($J10&gt;'Typy taboru'!$G$14,IF($J10&gt;'Typy taboru'!$I$14,3,2),1),0)),0)</f>
        <v>0</v>
      </c>
      <c r="CL10" s="388">
        <f>IF(T($L10)=T('Typy taboru'!$C$14),IF($S10&gt;0,IF($S10&gt;='Typy taboru'!$F$14,IF($S10&gt;'Typy taboru'!$G$14,IF($S10&gt;'Typy taboru'!$I$14,3,2),1),0)),0)</f>
        <v>0</v>
      </c>
      <c r="CN10" s="377">
        <f>IF(T($C10)=T('Typy taboru'!$C$15),IF($J10&gt;0,IF($J10&gt;='Typy taboru'!$F$15,IF($J10&gt;'Typy taboru'!$G$15,IF($J10&gt;'Typy taboru'!$I$15,3,2),1),0)),0)</f>
        <v>0</v>
      </c>
      <c r="CO10" s="388">
        <f>IF(T($L10)=T('Typy taboru'!$C$15),IF($S10&gt;0,IF($S10&gt;='Typy taboru'!$F$15,IF($S10&gt;'Typy taboru'!$G$15,IF($S10&gt;'Typy taboru'!$I$15,3,2),1),0)),0)</f>
        <v>0</v>
      </c>
    </row>
    <row r="11" spans="1:93" ht="24.95" customHeight="1" x14ac:dyDescent="0.2">
      <c r="B11" s="371">
        <v>10.02</v>
      </c>
      <c r="C11" s="288" t="s">
        <v>71</v>
      </c>
      <c r="D11" s="390" t="s">
        <v>196</v>
      </c>
      <c r="E11" s="439">
        <v>5.2</v>
      </c>
      <c r="F11" s="439" t="s">
        <v>23</v>
      </c>
      <c r="G11" s="95">
        <v>1</v>
      </c>
      <c r="H11" s="373">
        <f t="shared" ref="H11:H15" si="22">G11/(N(E11)+N(F11))</f>
        <v>0.19230769230769229</v>
      </c>
      <c r="I11" s="96" t="s">
        <v>211</v>
      </c>
      <c r="J11" s="95">
        <v>1</v>
      </c>
      <c r="K11" s="293">
        <v>10.25</v>
      </c>
      <c r="L11" s="288" t="s">
        <v>71</v>
      </c>
      <c r="M11" s="390" t="s">
        <v>204</v>
      </c>
      <c r="N11" s="439">
        <v>9.5</v>
      </c>
      <c r="O11" s="439" t="s">
        <v>23</v>
      </c>
      <c r="P11" s="95">
        <v>10</v>
      </c>
      <c r="Q11" s="373">
        <f t="shared" si="1"/>
        <v>1.0526315789473684</v>
      </c>
      <c r="R11" s="96" t="s">
        <v>193</v>
      </c>
      <c r="S11" s="95">
        <v>4</v>
      </c>
      <c r="T11" s="98">
        <f>G11+P11</f>
        <v>11</v>
      </c>
      <c r="U11" s="99">
        <f>T11/(N(E11)+N(F11)+N(N11)+N(O11))</f>
        <v>0.74829931972789121</v>
      </c>
      <c r="X11" s="100">
        <f t="shared" si="4"/>
        <v>0</v>
      </c>
      <c r="Y11" s="101">
        <f t="shared" si="4"/>
        <v>0</v>
      </c>
      <c r="Z11" s="101">
        <f t="shared" si="4"/>
        <v>0</v>
      </c>
      <c r="AA11" s="102">
        <f t="shared" si="4"/>
        <v>0</v>
      </c>
      <c r="AB11" s="102">
        <f t="shared" si="4"/>
        <v>11</v>
      </c>
      <c r="AC11" s="101">
        <f t="shared" si="4"/>
        <v>0</v>
      </c>
      <c r="AD11" s="101">
        <f t="shared" si="4"/>
        <v>0</v>
      </c>
      <c r="AE11" s="102">
        <f t="shared" si="4"/>
        <v>0</v>
      </c>
      <c r="AF11" s="102">
        <f t="shared" si="4"/>
        <v>0</v>
      </c>
      <c r="AG11" s="101">
        <f t="shared" si="4"/>
        <v>0</v>
      </c>
      <c r="AH11" s="101">
        <f t="shared" si="4"/>
        <v>0</v>
      </c>
      <c r="AI11" s="102">
        <f t="shared" si="4"/>
        <v>0</v>
      </c>
      <c r="AJ11" s="102">
        <f t="shared" si="4"/>
        <v>0</v>
      </c>
      <c r="AK11" s="103">
        <f t="shared" si="5"/>
        <v>0</v>
      </c>
      <c r="AM11" s="104">
        <f>Y11+Z11</f>
        <v>0</v>
      </c>
      <c r="AN11" s="105">
        <f>AA11+AB11</f>
        <v>11</v>
      </c>
      <c r="AO11" s="106">
        <f>AC11+AD11</f>
        <v>0</v>
      </c>
      <c r="AP11" s="105">
        <f>AE11+AF11</f>
        <v>0</v>
      </c>
      <c r="AQ11" s="106">
        <f>AG11+AH11</f>
        <v>0</v>
      </c>
      <c r="AR11" s="105">
        <f>AI11+AJ11</f>
        <v>0</v>
      </c>
      <c r="AS11" s="107">
        <f>AK11+X11</f>
        <v>0</v>
      </c>
      <c r="AV11" s="100">
        <f t="shared" si="13"/>
        <v>0</v>
      </c>
      <c r="AW11" s="101">
        <f t="shared" si="13"/>
        <v>0</v>
      </c>
      <c r="AX11" s="101">
        <f t="shared" si="13"/>
        <v>0</v>
      </c>
      <c r="AY11" s="102">
        <f t="shared" si="13"/>
        <v>0</v>
      </c>
      <c r="AZ11" s="102">
        <f t="shared" si="13"/>
        <v>14.7</v>
      </c>
      <c r="BA11" s="101">
        <f t="shared" si="13"/>
        <v>0</v>
      </c>
      <c r="BB11" s="101">
        <f t="shared" si="13"/>
        <v>0</v>
      </c>
      <c r="BC11" s="102">
        <f t="shared" si="13"/>
        <v>0</v>
      </c>
      <c r="BD11" s="102">
        <f t="shared" si="13"/>
        <v>0</v>
      </c>
      <c r="BE11" s="101">
        <f t="shared" si="13"/>
        <v>0</v>
      </c>
      <c r="BF11" s="101">
        <f t="shared" si="13"/>
        <v>0</v>
      </c>
      <c r="BG11" s="102">
        <f t="shared" si="13"/>
        <v>0</v>
      </c>
      <c r="BH11" s="102">
        <f t="shared" si="13"/>
        <v>0</v>
      </c>
      <c r="BI11" s="103">
        <f t="shared" si="14"/>
        <v>0</v>
      </c>
      <c r="BK11" s="104">
        <f>AW11+AX11</f>
        <v>0</v>
      </c>
      <c r="BL11" s="105">
        <f>AY11+AZ11</f>
        <v>14.7</v>
      </c>
      <c r="BM11" s="106">
        <f>BA11+BB11</f>
        <v>0</v>
      </c>
      <c r="BN11" s="105">
        <f>BC11+BD11</f>
        <v>0</v>
      </c>
      <c r="BO11" s="106">
        <f>BE11+BF11</f>
        <v>0</v>
      </c>
      <c r="BP11" s="105">
        <f>BG11+BH11</f>
        <v>0</v>
      </c>
      <c r="BQ11" s="107">
        <f>BI11+AV11</f>
        <v>0</v>
      </c>
      <c r="BS11" s="100">
        <f>IF(T($C11)=T('Typy taboru'!$C$8),IF($J11&gt;0,IF($J11&gt;='Typy taboru'!$F$8,IF($J11&gt;'Typy taboru'!$G$8,IF($J11&gt;'Typy taboru'!$I$8,3,2),1),0)),0)</f>
        <v>0</v>
      </c>
      <c r="BT11" s="232">
        <f>IF(T($L11)=T('Typy taboru'!$C$8),IF($S11&gt;0,IF($S11&gt;='Typy taboru'!$F$8,IF($S11&gt;'Typy taboru'!$G$8,IF($S11&gt;'Typy taboru'!$I$8,3,2),1),0)),0)</f>
        <v>0</v>
      </c>
      <c r="BV11" s="100">
        <f>IF(T($C11)=T('Typy taboru'!$C$9),IF($J11&gt;0,IF($J11&gt;='Typy taboru'!$F$9,IF($J11&gt;'Typy taboru'!$G$9,IF($J11&gt;'Typy taboru'!$I$9,3,2),1),0)),0)</f>
        <v>0</v>
      </c>
      <c r="BW11" s="232">
        <f>IF(T($L11)=T('Typy taboru'!$C$9),IF($S11&gt;0,IF($S11&gt;='Typy taboru'!$F$9,IF($S11&gt;'Typy taboru'!$G$9,IF($S11&gt;'Typy taboru'!$I$9,3,2),1),0)),0)</f>
        <v>0</v>
      </c>
      <c r="BY11" s="100">
        <f>IF(T($C11)=T('Typy taboru'!$C$10),IF($J11&gt;0,IF($J11&gt;='Typy taboru'!$F$10,IF($J11&gt;'Typy taboru'!$G$10,IF($J11&gt;'Typy taboru'!$I$10,3,2),1),0)),0)</f>
        <v>0</v>
      </c>
      <c r="BZ11" s="232">
        <f>IF(T($L11)=T('Typy taboru'!$C$10),IF($S11&gt;0,IF($S11&gt;='Typy taboru'!$F$10,IF($S11&gt;'Typy taboru'!$G$10,IF($S11&gt;'Typy taboru'!$I$10,3,2),1),0)),0)</f>
        <v>0</v>
      </c>
      <c r="CB11" s="100">
        <f>IF(T($C11)=T('Typy taboru'!$C$11),IF($J11&gt;0,IF($J11&gt;='Typy taboru'!$F$11,IF($J11&gt;'Typy taboru'!$G$11,IF($J11&gt;'Typy taboru'!$I$11,3,2),1),0)),0)</f>
        <v>0</v>
      </c>
      <c r="CC11" s="232">
        <f>IF(T($L11)=T('Typy taboru'!$C$11),IF($S11&gt;0,IF($S11&gt;='Typy taboru'!$F$11,IF($S11&gt;'Typy taboru'!$G$11,IF($S11&gt;'Typy taboru'!$I$11,3,2),1),0)),0)</f>
        <v>0</v>
      </c>
      <c r="CE11" s="100">
        <f>IF(T($C11)=T('Typy taboru'!$C$12),IF($J11&gt;0,IF($J11&gt;='Typy taboru'!$F$12,IF($J11&gt;'Typy taboru'!$G$12,IF($J11&gt;'Typy taboru'!$I$12,3,2),1),0)),0)</f>
        <v>0</v>
      </c>
      <c r="CF11" s="232">
        <f>IF(T($L11)=T('Typy taboru'!$C$12),IF($S11&gt;0,IF($S11&gt;='Typy taboru'!$F$12,IF($S11&gt;'Typy taboru'!$G$12,IF($S11&gt;'Typy taboru'!$I$12,3,2),1),0)),0)</f>
        <v>0</v>
      </c>
      <c r="CH11" s="100">
        <f>IF(T($C11)=T('Typy taboru'!$C$13),IF($J11&gt;0,IF($J11&gt;='Typy taboru'!$F$13,IF($J11&gt;'Typy taboru'!$G$13,IF($J11&gt;'Typy taboru'!$I$13,3,2),1),0)),0)</f>
        <v>0</v>
      </c>
      <c r="CI11" s="232">
        <f>IF(T($L11)=T('Typy taboru'!$C$13),IF($S11&gt;0,IF($S11&gt;='Typy taboru'!$F$13,IF($S11&gt;'Typy taboru'!$G$13,IF($S11&gt;'Typy taboru'!$I$13,3,2),1),0)),0)</f>
        <v>0</v>
      </c>
      <c r="CK11" s="100">
        <f>IF(T($C11)=T('Typy taboru'!$C$14),IF($J11&gt;0,IF($J11&gt;='Typy taboru'!$F$14,IF($J11&gt;'Typy taboru'!$G$14,IF($J11&gt;'Typy taboru'!$I$14,3,2),1),0)),0)</f>
        <v>0</v>
      </c>
      <c r="CL11" s="232">
        <f>IF(T($L11)=T('Typy taboru'!$C$14),IF($S11&gt;0,IF($S11&gt;='Typy taboru'!$F$14,IF($S11&gt;'Typy taboru'!$G$14,IF($S11&gt;'Typy taboru'!$I$14,3,2),1),0)),0)</f>
        <v>0</v>
      </c>
      <c r="CN11" s="100">
        <f>IF(T($C11)=T('Typy taboru'!$C$15),IF($J11&gt;0,IF($J11&gt;='Typy taboru'!$F$15,IF($J11&gt;'Typy taboru'!$G$15,IF($J11&gt;'Typy taboru'!$I$15,3,2),1),0)),0)</f>
        <v>0</v>
      </c>
      <c r="CO11" s="232">
        <f>IF(T($L11)=T('Typy taboru'!$C$15),IF($S11&gt;0,IF($S11&gt;='Typy taboru'!$F$15,IF($S11&gt;'Typy taboru'!$G$15,IF($S11&gt;'Typy taboru'!$I$15,3,2),1),0)),0)</f>
        <v>0</v>
      </c>
    </row>
    <row r="12" spans="1:93" ht="24.95" customHeight="1" x14ac:dyDescent="0.2">
      <c r="B12" s="371">
        <v>10.57</v>
      </c>
      <c r="C12" s="288" t="s">
        <v>71</v>
      </c>
      <c r="D12" s="390" t="s">
        <v>198</v>
      </c>
      <c r="E12" s="439">
        <v>10.199999999999999</v>
      </c>
      <c r="F12" s="439" t="s">
        <v>23</v>
      </c>
      <c r="G12" s="95">
        <v>16</v>
      </c>
      <c r="H12" s="373">
        <f t="shared" si="22"/>
        <v>1.5686274509803924</v>
      </c>
      <c r="I12" s="96" t="s">
        <v>150</v>
      </c>
      <c r="J12" s="95">
        <v>14</v>
      </c>
      <c r="K12" s="374">
        <v>11.42</v>
      </c>
      <c r="L12" s="288" t="s">
        <v>71</v>
      </c>
      <c r="M12" s="390" t="s">
        <v>205</v>
      </c>
      <c r="N12" s="439">
        <v>10.199999999999999</v>
      </c>
      <c r="O12" s="439" t="s">
        <v>23</v>
      </c>
      <c r="P12" s="95">
        <v>17</v>
      </c>
      <c r="Q12" s="373">
        <f t="shared" si="1"/>
        <v>1.6666666666666667</v>
      </c>
      <c r="R12" s="96" t="s">
        <v>213</v>
      </c>
      <c r="S12" s="95">
        <v>14</v>
      </c>
      <c r="T12" s="98">
        <f t="shared" si="2"/>
        <v>33</v>
      </c>
      <c r="U12" s="99">
        <f t="shared" si="3"/>
        <v>1.6176470588235294</v>
      </c>
      <c r="X12" s="100">
        <f t="shared" si="4"/>
        <v>0</v>
      </c>
      <c r="Y12" s="101">
        <f t="shared" si="4"/>
        <v>0</v>
      </c>
      <c r="Z12" s="101">
        <f t="shared" si="4"/>
        <v>0</v>
      </c>
      <c r="AA12" s="102">
        <f t="shared" si="4"/>
        <v>0</v>
      </c>
      <c r="AB12" s="102">
        <f t="shared" si="4"/>
        <v>16</v>
      </c>
      <c r="AC12" s="101">
        <f t="shared" si="4"/>
        <v>17</v>
      </c>
      <c r="AD12" s="101">
        <f t="shared" si="4"/>
        <v>0</v>
      </c>
      <c r="AE12" s="102">
        <f t="shared" si="4"/>
        <v>0</v>
      </c>
      <c r="AF12" s="102">
        <f t="shared" si="4"/>
        <v>0</v>
      </c>
      <c r="AG12" s="101">
        <f t="shared" si="4"/>
        <v>0</v>
      </c>
      <c r="AH12" s="101">
        <f t="shared" si="4"/>
        <v>0</v>
      </c>
      <c r="AI12" s="102">
        <f t="shared" si="4"/>
        <v>0</v>
      </c>
      <c r="AJ12" s="102">
        <f t="shared" si="4"/>
        <v>0</v>
      </c>
      <c r="AK12" s="103">
        <f t="shared" si="5"/>
        <v>0</v>
      </c>
      <c r="AM12" s="104">
        <f t="shared" si="6"/>
        <v>0</v>
      </c>
      <c r="AN12" s="105">
        <f t="shared" si="7"/>
        <v>16</v>
      </c>
      <c r="AO12" s="106">
        <f t="shared" si="8"/>
        <v>17</v>
      </c>
      <c r="AP12" s="105">
        <f t="shared" si="9"/>
        <v>0</v>
      </c>
      <c r="AQ12" s="106">
        <f t="shared" si="10"/>
        <v>0</v>
      </c>
      <c r="AR12" s="105">
        <f t="shared" si="11"/>
        <v>0</v>
      </c>
      <c r="AS12" s="107">
        <f t="shared" si="12"/>
        <v>0</v>
      </c>
      <c r="AV12" s="100">
        <f t="shared" si="13"/>
        <v>0</v>
      </c>
      <c r="AW12" s="101">
        <f t="shared" si="13"/>
        <v>0</v>
      </c>
      <c r="AX12" s="101">
        <f t="shared" si="13"/>
        <v>0</v>
      </c>
      <c r="AY12" s="102">
        <f t="shared" si="13"/>
        <v>0</v>
      </c>
      <c r="AZ12" s="102">
        <f t="shared" si="13"/>
        <v>10.199999999999999</v>
      </c>
      <c r="BA12" s="101">
        <f t="shared" si="13"/>
        <v>10.199999999999999</v>
      </c>
      <c r="BB12" s="101">
        <f t="shared" si="13"/>
        <v>0</v>
      </c>
      <c r="BC12" s="102">
        <f t="shared" si="13"/>
        <v>0</v>
      </c>
      <c r="BD12" s="102">
        <f t="shared" si="13"/>
        <v>0</v>
      </c>
      <c r="BE12" s="101">
        <f t="shared" si="13"/>
        <v>0</v>
      </c>
      <c r="BF12" s="101">
        <f t="shared" si="13"/>
        <v>0</v>
      </c>
      <c r="BG12" s="102">
        <f t="shared" si="13"/>
        <v>0</v>
      </c>
      <c r="BH12" s="102">
        <f t="shared" si="13"/>
        <v>0</v>
      </c>
      <c r="BI12" s="103">
        <f t="shared" si="14"/>
        <v>0</v>
      </c>
      <c r="BK12" s="104">
        <f t="shared" si="15"/>
        <v>0</v>
      </c>
      <c r="BL12" s="105">
        <f t="shared" si="16"/>
        <v>10.199999999999999</v>
      </c>
      <c r="BM12" s="106">
        <f t="shared" si="17"/>
        <v>10.199999999999999</v>
      </c>
      <c r="BN12" s="105">
        <f t="shared" si="18"/>
        <v>0</v>
      </c>
      <c r="BO12" s="106">
        <f t="shared" si="19"/>
        <v>0</v>
      </c>
      <c r="BP12" s="105">
        <f t="shared" si="20"/>
        <v>0</v>
      </c>
      <c r="BQ12" s="107">
        <f t="shared" si="21"/>
        <v>0</v>
      </c>
      <c r="BS12" s="100">
        <f>IF(T($C12)=T('Typy taboru'!$C$8),IF($J12&gt;0,IF($J12&gt;='Typy taboru'!$F$8,IF($J12&gt;'Typy taboru'!$G$8,IF($J12&gt;'Typy taboru'!$I$8,3,2),1),0)),0)</f>
        <v>0</v>
      </c>
      <c r="BT12" s="232">
        <f>IF(T($L12)=T('Typy taboru'!$C$8),IF($S12&gt;0,IF($S12&gt;='Typy taboru'!$F$8,IF($S12&gt;'Typy taboru'!$G$8,IF($S12&gt;'Typy taboru'!$I$8,3,2),1),0)),0)</f>
        <v>0</v>
      </c>
      <c r="BV12" s="100">
        <f>IF(T($C12)=T('Typy taboru'!$C$9),IF($J12&gt;0,IF($J12&gt;='Typy taboru'!$F$9,IF($J12&gt;'Typy taboru'!$G$9,IF($J12&gt;'Typy taboru'!$I$9,3,2),1),0)),0)</f>
        <v>0</v>
      </c>
      <c r="BW12" s="232">
        <f>IF(T($L12)=T('Typy taboru'!$C$9),IF($S12&gt;0,IF($S12&gt;='Typy taboru'!$F$9,IF($S12&gt;'Typy taboru'!$G$9,IF($S12&gt;'Typy taboru'!$I$9,3,2),1),0)),0)</f>
        <v>0</v>
      </c>
      <c r="BY12" s="100">
        <f>IF(T($C12)=T('Typy taboru'!$C$10),IF($J12&gt;0,IF($J12&gt;='Typy taboru'!$F$10,IF($J12&gt;'Typy taboru'!$G$10,IF($J12&gt;'Typy taboru'!$I$10,3,2),1),0)),0)</f>
        <v>0</v>
      </c>
      <c r="BZ12" s="232">
        <f>IF(T($L12)=T('Typy taboru'!$C$10),IF($S12&gt;0,IF($S12&gt;='Typy taboru'!$F$10,IF($S12&gt;'Typy taboru'!$G$10,IF($S12&gt;'Typy taboru'!$I$10,3,2),1),0)),0)</f>
        <v>0</v>
      </c>
      <c r="CB12" s="100">
        <f>IF(T($C12)=T('Typy taboru'!$C$11),IF($J12&gt;0,IF($J12&gt;='Typy taboru'!$F$11,IF($J12&gt;'Typy taboru'!$G$11,IF($J12&gt;'Typy taboru'!$I$11,3,2),1),0)),0)</f>
        <v>0</v>
      </c>
      <c r="CC12" s="232">
        <f>IF(T($L12)=T('Typy taboru'!$C$11),IF($S12&gt;0,IF($S12&gt;='Typy taboru'!$F$11,IF($S12&gt;'Typy taboru'!$G$11,IF($S12&gt;'Typy taboru'!$I$11,3,2),1),0)),0)</f>
        <v>0</v>
      </c>
      <c r="CE12" s="100">
        <f>IF(T($C12)=T('Typy taboru'!$C$12),IF($J12&gt;0,IF($J12&gt;='Typy taboru'!$F$12,IF($J12&gt;'Typy taboru'!$G$12,IF($J12&gt;'Typy taboru'!$I$12,3,2),1),0)),0)</f>
        <v>0</v>
      </c>
      <c r="CF12" s="232">
        <f>IF(T($L12)=T('Typy taboru'!$C$12),IF($S12&gt;0,IF($S12&gt;='Typy taboru'!$F$12,IF($S12&gt;'Typy taboru'!$G$12,IF($S12&gt;'Typy taboru'!$I$12,3,2),1),0)),0)</f>
        <v>0</v>
      </c>
      <c r="CH12" s="100">
        <f>IF(T($C12)=T('Typy taboru'!$C$13),IF($J12&gt;0,IF($J12&gt;='Typy taboru'!$F$13,IF($J12&gt;'Typy taboru'!$G$13,IF($J12&gt;'Typy taboru'!$I$13,3,2),1),0)),0)</f>
        <v>0</v>
      </c>
      <c r="CI12" s="232">
        <f>IF(T($L12)=T('Typy taboru'!$C$13),IF($S12&gt;0,IF($S12&gt;='Typy taboru'!$F$13,IF($S12&gt;'Typy taboru'!$G$13,IF($S12&gt;'Typy taboru'!$I$13,3,2),1),0)),0)</f>
        <v>0</v>
      </c>
      <c r="CK12" s="100">
        <f>IF(T($C12)=T('Typy taboru'!$C$14),IF($J12&gt;0,IF($J12&gt;='Typy taboru'!$F$14,IF($J12&gt;'Typy taboru'!$G$14,IF($J12&gt;'Typy taboru'!$I$14,3,2),1),0)),0)</f>
        <v>0</v>
      </c>
      <c r="CL12" s="232">
        <f>IF(T($L12)=T('Typy taboru'!$C$14),IF($S12&gt;0,IF($S12&gt;='Typy taboru'!$F$14,IF($S12&gt;'Typy taboru'!$G$14,IF($S12&gt;'Typy taboru'!$I$14,3,2),1),0)),0)</f>
        <v>0</v>
      </c>
      <c r="CN12" s="100">
        <f>IF(T($C12)=T('Typy taboru'!$C$15),IF($J12&gt;0,IF($J12&gt;='Typy taboru'!$F$15,IF($J12&gt;'Typy taboru'!$G$15,IF($J12&gt;'Typy taboru'!$I$15,3,2),1),0)),0)</f>
        <v>0</v>
      </c>
      <c r="CO12" s="232">
        <f>IF(T($L12)=T('Typy taboru'!$C$15),IF($S12&gt;0,IF($S12&gt;='Typy taboru'!$F$15,IF($S12&gt;'Typy taboru'!$G$15,IF($S12&gt;'Typy taboru'!$I$15,3,2),1),0)),0)</f>
        <v>0</v>
      </c>
    </row>
    <row r="13" spans="1:93" ht="24.95" customHeight="1" x14ac:dyDescent="0.2">
      <c r="B13" s="290">
        <v>12.45</v>
      </c>
      <c r="C13" s="288" t="s">
        <v>71</v>
      </c>
      <c r="D13" s="390" t="s">
        <v>194</v>
      </c>
      <c r="E13" s="439">
        <v>12.5</v>
      </c>
      <c r="F13" s="439" t="s">
        <v>23</v>
      </c>
      <c r="G13" s="95">
        <v>11</v>
      </c>
      <c r="H13" s="373">
        <f t="shared" si="22"/>
        <v>0.88</v>
      </c>
      <c r="I13" s="96" t="s">
        <v>201</v>
      </c>
      <c r="J13" s="95">
        <v>5</v>
      </c>
      <c r="K13" s="374">
        <v>13.27</v>
      </c>
      <c r="L13" s="288" t="s">
        <v>71</v>
      </c>
      <c r="M13" s="390" t="s">
        <v>206</v>
      </c>
      <c r="N13" s="439">
        <v>12.5</v>
      </c>
      <c r="O13" s="439" t="s">
        <v>23</v>
      </c>
      <c r="P13" s="95">
        <v>9</v>
      </c>
      <c r="Q13" s="373">
        <f t="shared" si="1"/>
        <v>0.72</v>
      </c>
      <c r="R13" s="296" t="s">
        <v>190</v>
      </c>
      <c r="S13" s="95">
        <v>7</v>
      </c>
      <c r="T13" s="98">
        <f t="shared" si="2"/>
        <v>20</v>
      </c>
      <c r="U13" s="99">
        <f t="shared" si="3"/>
        <v>0.8</v>
      </c>
      <c r="X13" s="100">
        <f t="shared" si="4"/>
        <v>0</v>
      </c>
      <c r="Y13" s="101">
        <f t="shared" si="4"/>
        <v>0</v>
      </c>
      <c r="Z13" s="101">
        <f t="shared" si="4"/>
        <v>0</v>
      </c>
      <c r="AA13" s="102">
        <f t="shared" si="4"/>
        <v>0</v>
      </c>
      <c r="AB13" s="102">
        <f t="shared" si="4"/>
        <v>0</v>
      </c>
      <c r="AC13" s="101">
        <f t="shared" si="4"/>
        <v>0</v>
      </c>
      <c r="AD13" s="101">
        <f t="shared" si="4"/>
        <v>20</v>
      </c>
      <c r="AE13" s="102">
        <f t="shared" si="4"/>
        <v>0</v>
      </c>
      <c r="AF13" s="102">
        <f t="shared" si="4"/>
        <v>0</v>
      </c>
      <c r="AG13" s="101">
        <f t="shared" si="4"/>
        <v>0</v>
      </c>
      <c r="AH13" s="101">
        <f t="shared" si="4"/>
        <v>0</v>
      </c>
      <c r="AI13" s="102">
        <f t="shared" si="4"/>
        <v>0</v>
      </c>
      <c r="AJ13" s="102">
        <f t="shared" si="4"/>
        <v>0</v>
      </c>
      <c r="AK13" s="103">
        <f t="shared" si="5"/>
        <v>0</v>
      </c>
      <c r="AM13" s="104">
        <f t="shared" si="6"/>
        <v>0</v>
      </c>
      <c r="AN13" s="105">
        <f t="shared" si="7"/>
        <v>0</v>
      </c>
      <c r="AO13" s="106">
        <f t="shared" si="8"/>
        <v>20</v>
      </c>
      <c r="AP13" s="105">
        <f t="shared" si="9"/>
        <v>0</v>
      </c>
      <c r="AQ13" s="106">
        <f t="shared" si="10"/>
        <v>0</v>
      </c>
      <c r="AR13" s="105">
        <f t="shared" si="11"/>
        <v>0</v>
      </c>
      <c r="AS13" s="107">
        <f t="shared" si="12"/>
        <v>0</v>
      </c>
      <c r="AV13" s="100">
        <f t="shared" si="13"/>
        <v>0</v>
      </c>
      <c r="AW13" s="101">
        <f t="shared" si="13"/>
        <v>0</v>
      </c>
      <c r="AX13" s="101">
        <f t="shared" si="13"/>
        <v>0</v>
      </c>
      <c r="AY13" s="102">
        <f t="shared" si="13"/>
        <v>0</v>
      </c>
      <c r="AZ13" s="102">
        <f t="shared" si="13"/>
        <v>0</v>
      </c>
      <c r="BA13" s="101">
        <f t="shared" si="13"/>
        <v>0</v>
      </c>
      <c r="BB13" s="101">
        <f t="shared" si="13"/>
        <v>25</v>
      </c>
      <c r="BC13" s="102">
        <f t="shared" si="13"/>
        <v>0</v>
      </c>
      <c r="BD13" s="102">
        <f t="shared" si="13"/>
        <v>0</v>
      </c>
      <c r="BE13" s="101">
        <f t="shared" si="13"/>
        <v>0</v>
      </c>
      <c r="BF13" s="101">
        <f t="shared" si="13"/>
        <v>0</v>
      </c>
      <c r="BG13" s="102">
        <f t="shared" si="13"/>
        <v>0</v>
      </c>
      <c r="BH13" s="102">
        <f t="shared" si="13"/>
        <v>0</v>
      </c>
      <c r="BI13" s="103">
        <f t="shared" si="14"/>
        <v>0</v>
      </c>
      <c r="BK13" s="104">
        <f t="shared" si="15"/>
        <v>0</v>
      </c>
      <c r="BL13" s="105">
        <f t="shared" si="16"/>
        <v>0</v>
      </c>
      <c r="BM13" s="106">
        <f t="shared" si="17"/>
        <v>25</v>
      </c>
      <c r="BN13" s="105">
        <f t="shared" si="18"/>
        <v>0</v>
      </c>
      <c r="BO13" s="106">
        <f t="shared" si="19"/>
        <v>0</v>
      </c>
      <c r="BP13" s="105">
        <f t="shared" si="20"/>
        <v>0</v>
      </c>
      <c r="BQ13" s="107">
        <f t="shared" si="21"/>
        <v>0</v>
      </c>
      <c r="BS13" s="100">
        <f>IF(T($C13)=T('Typy taboru'!$C$8),IF($J13&gt;0,IF($J13&gt;='Typy taboru'!$F$8,IF($J13&gt;'Typy taboru'!$G$8,IF($J13&gt;'Typy taboru'!$I$8,3,2),1),0)),0)</f>
        <v>0</v>
      </c>
      <c r="BT13" s="232">
        <f>IF(T($L13)=T('Typy taboru'!$C$8),IF($S13&gt;0,IF($S13&gt;='Typy taboru'!$F$8,IF($S13&gt;'Typy taboru'!$G$8,IF($S13&gt;'Typy taboru'!$I$8,3,2),1),0)),0)</f>
        <v>0</v>
      </c>
      <c r="BV13" s="100">
        <f>IF(T($C13)=T('Typy taboru'!$C$9),IF($J13&gt;0,IF($J13&gt;='Typy taboru'!$F$9,IF($J13&gt;'Typy taboru'!$G$9,IF($J13&gt;'Typy taboru'!$I$9,3,2),1),0)),0)</f>
        <v>0</v>
      </c>
      <c r="BW13" s="232">
        <f>IF(T($L13)=T('Typy taboru'!$C$9),IF($S13&gt;0,IF($S13&gt;='Typy taboru'!$F$9,IF($S13&gt;'Typy taboru'!$G$9,IF($S13&gt;'Typy taboru'!$I$9,3,2),1),0)),0)</f>
        <v>0</v>
      </c>
      <c r="BY13" s="100">
        <f>IF(T($C13)=T('Typy taboru'!$C$10),IF($J13&gt;0,IF($J13&gt;='Typy taboru'!$F$10,IF($J13&gt;'Typy taboru'!$G$10,IF($J13&gt;'Typy taboru'!$I$10,3,2),1),0)),0)</f>
        <v>0</v>
      </c>
      <c r="BZ13" s="232">
        <f>IF(T($L13)=T('Typy taboru'!$C$10),IF($S13&gt;0,IF($S13&gt;='Typy taboru'!$F$10,IF($S13&gt;'Typy taboru'!$G$10,IF($S13&gt;'Typy taboru'!$I$10,3,2),1),0)),0)</f>
        <v>0</v>
      </c>
      <c r="CB13" s="100">
        <f>IF(T($C13)=T('Typy taboru'!$C$11),IF($J13&gt;0,IF($J13&gt;='Typy taboru'!$F$11,IF($J13&gt;'Typy taboru'!$G$11,IF($J13&gt;'Typy taboru'!$I$11,3,2),1),0)),0)</f>
        <v>0</v>
      </c>
      <c r="CC13" s="232">
        <f>IF(T($L13)=T('Typy taboru'!$C$11),IF($S13&gt;0,IF($S13&gt;='Typy taboru'!$F$11,IF($S13&gt;'Typy taboru'!$G$11,IF($S13&gt;'Typy taboru'!$I$11,3,2),1),0)),0)</f>
        <v>0</v>
      </c>
      <c r="CE13" s="100">
        <f>IF(T($C13)=T('Typy taboru'!$C$12),IF($J13&gt;0,IF($J13&gt;='Typy taboru'!$F$12,IF($J13&gt;'Typy taboru'!$G$12,IF($J13&gt;'Typy taboru'!$I$12,3,2),1),0)),0)</f>
        <v>0</v>
      </c>
      <c r="CF13" s="232">
        <f>IF(T($L13)=T('Typy taboru'!$C$12),IF($S13&gt;0,IF($S13&gt;='Typy taboru'!$F$12,IF($S13&gt;'Typy taboru'!$G$12,IF($S13&gt;'Typy taboru'!$I$12,3,2),1),0)),0)</f>
        <v>0</v>
      </c>
      <c r="CH13" s="100">
        <f>IF(T($C13)=T('Typy taboru'!$C$13),IF($J13&gt;0,IF($J13&gt;='Typy taboru'!$F$13,IF($J13&gt;'Typy taboru'!$G$13,IF($J13&gt;'Typy taboru'!$I$13,3,2),1),0)),0)</f>
        <v>0</v>
      </c>
      <c r="CI13" s="232">
        <f>IF(T($L13)=T('Typy taboru'!$C$13),IF($S13&gt;0,IF($S13&gt;='Typy taboru'!$F$13,IF($S13&gt;'Typy taboru'!$G$13,IF($S13&gt;'Typy taboru'!$I$13,3,2),1),0)),0)</f>
        <v>0</v>
      </c>
      <c r="CK13" s="100">
        <f>IF(T($C13)=T('Typy taboru'!$C$14),IF($J13&gt;0,IF($J13&gt;='Typy taboru'!$F$14,IF($J13&gt;'Typy taboru'!$G$14,IF($J13&gt;'Typy taboru'!$I$14,3,2),1),0)),0)</f>
        <v>0</v>
      </c>
      <c r="CL13" s="232">
        <f>IF(T($L13)=T('Typy taboru'!$C$14),IF($S13&gt;0,IF($S13&gt;='Typy taboru'!$F$14,IF($S13&gt;'Typy taboru'!$G$14,IF($S13&gt;'Typy taboru'!$I$14,3,2),1),0)),0)</f>
        <v>0</v>
      </c>
      <c r="CN13" s="100">
        <f>IF(T($C13)=T('Typy taboru'!$C$15),IF($J13&gt;0,IF($J13&gt;='Typy taboru'!$F$15,IF($J13&gt;'Typy taboru'!$G$15,IF($J13&gt;'Typy taboru'!$I$15,3,2),1),0)),0)</f>
        <v>0</v>
      </c>
      <c r="CO13" s="232">
        <f>IF(T($L13)=T('Typy taboru'!$C$15),IF($S13&gt;0,IF($S13&gt;='Typy taboru'!$F$15,IF($S13&gt;'Typy taboru'!$G$15,IF($S13&gt;'Typy taboru'!$I$15,3,2),1),0)),0)</f>
        <v>0</v>
      </c>
    </row>
    <row r="14" spans="1:93" ht="24.95" customHeight="1" x14ac:dyDescent="0.2">
      <c r="B14" s="290">
        <v>14.04</v>
      </c>
      <c r="C14" s="288" t="s">
        <v>71</v>
      </c>
      <c r="D14" s="390" t="s">
        <v>197</v>
      </c>
      <c r="E14" s="439">
        <v>9.5</v>
      </c>
      <c r="F14" s="439" t="s">
        <v>23</v>
      </c>
      <c r="G14" s="95">
        <v>5</v>
      </c>
      <c r="H14" s="373">
        <f t="shared" si="22"/>
        <v>0.52631578947368418</v>
      </c>
      <c r="I14" s="96" t="s">
        <v>182</v>
      </c>
      <c r="J14" s="95">
        <v>3</v>
      </c>
      <c r="K14" s="374">
        <v>14.38</v>
      </c>
      <c r="L14" s="288" t="s">
        <v>71</v>
      </c>
      <c r="M14" s="390" t="s">
        <v>204</v>
      </c>
      <c r="N14" s="439">
        <v>9.5</v>
      </c>
      <c r="O14" s="439" t="s">
        <v>23</v>
      </c>
      <c r="P14" s="95">
        <v>4</v>
      </c>
      <c r="Q14" s="373">
        <f t="shared" si="1"/>
        <v>0.42105263157894735</v>
      </c>
      <c r="R14" s="96" t="s">
        <v>183</v>
      </c>
      <c r="S14" s="95">
        <v>3</v>
      </c>
      <c r="T14" s="98">
        <f t="shared" si="2"/>
        <v>9</v>
      </c>
      <c r="U14" s="99">
        <f t="shared" si="3"/>
        <v>0.47368421052631576</v>
      </c>
      <c r="X14" s="100">
        <f t="shared" si="4"/>
        <v>0</v>
      </c>
      <c r="Y14" s="101">
        <f t="shared" si="4"/>
        <v>0</v>
      </c>
      <c r="Z14" s="101">
        <f t="shared" si="4"/>
        <v>0</v>
      </c>
      <c r="AA14" s="102">
        <f t="shared" si="4"/>
        <v>0</v>
      </c>
      <c r="AB14" s="102">
        <f t="shared" si="4"/>
        <v>0</v>
      </c>
      <c r="AC14" s="101">
        <f t="shared" si="4"/>
        <v>0</v>
      </c>
      <c r="AD14" s="101">
        <f t="shared" si="4"/>
        <v>0</v>
      </c>
      <c r="AE14" s="102">
        <f t="shared" si="4"/>
        <v>9</v>
      </c>
      <c r="AF14" s="102">
        <f t="shared" si="4"/>
        <v>0</v>
      </c>
      <c r="AG14" s="101">
        <f t="shared" si="4"/>
        <v>0</v>
      </c>
      <c r="AH14" s="101">
        <f t="shared" si="4"/>
        <v>0</v>
      </c>
      <c r="AI14" s="102">
        <f t="shared" si="4"/>
        <v>0</v>
      </c>
      <c r="AJ14" s="102">
        <f t="shared" si="4"/>
        <v>0</v>
      </c>
      <c r="AK14" s="103">
        <f t="shared" si="5"/>
        <v>0</v>
      </c>
      <c r="AM14" s="104">
        <f t="shared" si="6"/>
        <v>0</v>
      </c>
      <c r="AN14" s="105">
        <f t="shared" si="7"/>
        <v>0</v>
      </c>
      <c r="AO14" s="106">
        <f t="shared" si="8"/>
        <v>0</v>
      </c>
      <c r="AP14" s="105">
        <f t="shared" si="9"/>
        <v>9</v>
      </c>
      <c r="AQ14" s="106">
        <f t="shared" si="10"/>
        <v>0</v>
      </c>
      <c r="AR14" s="105">
        <f t="shared" si="11"/>
        <v>0</v>
      </c>
      <c r="AS14" s="107">
        <f t="shared" si="12"/>
        <v>0</v>
      </c>
      <c r="AV14" s="100">
        <f t="shared" si="13"/>
        <v>0</v>
      </c>
      <c r="AW14" s="101">
        <f t="shared" si="13"/>
        <v>0</v>
      </c>
      <c r="AX14" s="101">
        <f t="shared" si="13"/>
        <v>0</v>
      </c>
      <c r="AY14" s="102">
        <f t="shared" si="13"/>
        <v>0</v>
      </c>
      <c r="AZ14" s="102">
        <f t="shared" si="13"/>
        <v>0</v>
      </c>
      <c r="BA14" s="101">
        <f t="shared" si="13"/>
        <v>0</v>
      </c>
      <c r="BB14" s="101">
        <f t="shared" si="13"/>
        <v>0</v>
      </c>
      <c r="BC14" s="102">
        <f t="shared" si="13"/>
        <v>19</v>
      </c>
      <c r="BD14" s="102">
        <f t="shared" si="13"/>
        <v>0</v>
      </c>
      <c r="BE14" s="101">
        <f t="shared" si="13"/>
        <v>0</v>
      </c>
      <c r="BF14" s="101">
        <f t="shared" si="13"/>
        <v>0</v>
      </c>
      <c r="BG14" s="102">
        <f t="shared" si="13"/>
        <v>0</v>
      </c>
      <c r="BH14" s="102">
        <f t="shared" si="13"/>
        <v>0</v>
      </c>
      <c r="BI14" s="103">
        <f t="shared" si="14"/>
        <v>0</v>
      </c>
      <c r="BK14" s="104">
        <f t="shared" si="15"/>
        <v>0</v>
      </c>
      <c r="BL14" s="105">
        <f t="shared" si="16"/>
        <v>0</v>
      </c>
      <c r="BM14" s="106">
        <f t="shared" si="17"/>
        <v>0</v>
      </c>
      <c r="BN14" s="105">
        <f t="shared" si="18"/>
        <v>19</v>
      </c>
      <c r="BO14" s="106">
        <f t="shared" si="19"/>
        <v>0</v>
      </c>
      <c r="BP14" s="105">
        <f t="shared" si="20"/>
        <v>0</v>
      </c>
      <c r="BQ14" s="107">
        <f t="shared" si="21"/>
        <v>0</v>
      </c>
      <c r="BS14" s="100">
        <f>IF(T($C14)=T('Typy taboru'!$C$8),IF($J14&gt;0,IF($J14&gt;='Typy taboru'!$F$8,IF($J14&gt;'Typy taboru'!$G$8,IF($J14&gt;'Typy taboru'!$I$8,3,2),1),0)),0)</f>
        <v>0</v>
      </c>
      <c r="BT14" s="232">
        <f>IF(T($L14)=T('Typy taboru'!$C$8),IF($S14&gt;0,IF($S14&gt;='Typy taboru'!$F$8,IF($S14&gt;'Typy taboru'!$G$8,IF($S14&gt;'Typy taboru'!$I$8,3,2),1),0)),0)</f>
        <v>0</v>
      </c>
      <c r="BV14" s="100">
        <f>IF(T($C14)=T('Typy taboru'!$C$9),IF($J14&gt;0,IF($J14&gt;='Typy taboru'!$F$9,IF($J14&gt;'Typy taboru'!$G$9,IF($J14&gt;'Typy taboru'!$I$9,3,2),1),0)),0)</f>
        <v>0</v>
      </c>
      <c r="BW14" s="232">
        <f>IF(T($L14)=T('Typy taboru'!$C$9),IF($S14&gt;0,IF($S14&gt;='Typy taboru'!$F$9,IF($S14&gt;'Typy taboru'!$G$9,IF($S14&gt;'Typy taboru'!$I$9,3,2),1),0)),0)</f>
        <v>0</v>
      </c>
      <c r="BY14" s="100">
        <f>IF(T($C14)=T('Typy taboru'!$C$10),IF($J14&gt;0,IF($J14&gt;='Typy taboru'!$F$10,IF($J14&gt;'Typy taboru'!$G$10,IF($J14&gt;'Typy taboru'!$I$10,3,2),1),0)),0)</f>
        <v>0</v>
      </c>
      <c r="BZ14" s="232">
        <f>IF(T($L14)=T('Typy taboru'!$C$10),IF($S14&gt;0,IF($S14&gt;='Typy taboru'!$F$10,IF($S14&gt;'Typy taboru'!$G$10,IF($S14&gt;'Typy taboru'!$I$10,3,2),1),0)),0)</f>
        <v>0</v>
      </c>
      <c r="CB14" s="100">
        <f>IF(T($C14)=T('Typy taboru'!$C$11),IF($J14&gt;0,IF($J14&gt;='Typy taboru'!$F$11,IF($J14&gt;'Typy taboru'!$G$11,IF($J14&gt;'Typy taboru'!$I$11,3,2),1),0)),0)</f>
        <v>0</v>
      </c>
      <c r="CC14" s="232">
        <f>IF(T($L14)=T('Typy taboru'!$C$11),IF($S14&gt;0,IF($S14&gt;='Typy taboru'!$F$11,IF($S14&gt;'Typy taboru'!$G$11,IF($S14&gt;'Typy taboru'!$I$11,3,2),1),0)),0)</f>
        <v>0</v>
      </c>
      <c r="CE14" s="100">
        <f>IF(T($C14)=T('Typy taboru'!$C$12),IF($J14&gt;0,IF($J14&gt;='Typy taboru'!$F$12,IF($J14&gt;'Typy taboru'!$G$12,IF($J14&gt;'Typy taboru'!$I$12,3,2),1),0)),0)</f>
        <v>0</v>
      </c>
      <c r="CF14" s="232">
        <f>IF(T($L14)=T('Typy taboru'!$C$12),IF($S14&gt;0,IF($S14&gt;='Typy taboru'!$F$12,IF($S14&gt;'Typy taboru'!$G$12,IF($S14&gt;'Typy taboru'!$I$12,3,2),1),0)),0)</f>
        <v>0</v>
      </c>
      <c r="CH14" s="100">
        <f>IF(T($C14)=T('Typy taboru'!$C$13),IF($J14&gt;0,IF($J14&gt;='Typy taboru'!$F$13,IF($J14&gt;'Typy taboru'!$G$13,IF($J14&gt;'Typy taboru'!$I$13,3,2),1),0)),0)</f>
        <v>0</v>
      </c>
      <c r="CI14" s="232">
        <f>IF(T($L14)=T('Typy taboru'!$C$13),IF($S14&gt;0,IF($S14&gt;='Typy taboru'!$F$13,IF($S14&gt;'Typy taboru'!$G$13,IF($S14&gt;'Typy taboru'!$I$13,3,2),1),0)),0)</f>
        <v>0</v>
      </c>
      <c r="CK14" s="100">
        <f>IF(T($C14)=T('Typy taboru'!$C$14),IF($J14&gt;0,IF($J14&gt;='Typy taboru'!$F$14,IF($J14&gt;'Typy taboru'!$G$14,IF($J14&gt;'Typy taboru'!$I$14,3,2),1),0)),0)</f>
        <v>0</v>
      </c>
      <c r="CL14" s="232">
        <f>IF(T($L14)=T('Typy taboru'!$C$14),IF($S14&gt;0,IF($S14&gt;='Typy taboru'!$F$14,IF($S14&gt;'Typy taboru'!$G$14,IF($S14&gt;'Typy taboru'!$I$14,3,2),1),0)),0)</f>
        <v>0</v>
      </c>
      <c r="CN14" s="100">
        <f>IF(T($C14)=T('Typy taboru'!$C$15),IF($J14&gt;0,IF($J14&gt;='Typy taboru'!$F$15,IF($J14&gt;'Typy taboru'!$G$15,IF($J14&gt;'Typy taboru'!$I$15,3,2),1),0)),0)</f>
        <v>0</v>
      </c>
      <c r="CO14" s="232">
        <f>IF(T($L14)=T('Typy taboru'!$C$15),IF($S14&gt;0,IF($S14&gt;='Typy taboru'!$F$15,IF($S14&gt;'Typy taboru'!$G$15,IF($S14&gt;'Typy taboru'!$I$15,3,2),1),0)),0)</f>
        <v>0</v>
      </c>
    </row>
    <row r="15" spans="1:93" ht="24.95" customHeight="1" x14ac:dyDescent="0.2">
      <c r="B15" s="290">
        <v>15.12</v>
      </c>
      <c r="C15" s="288" t="s">
        <v>71</v>
      </c>
      <c r="D15" s="390" t="s">
        <v>197</v>
      </c>
      <c r="E15" s="439">
        <v>9.5</v>
      </c>
      <c r="F15" s="439" t="s">
        <v>23</v>
      </c>
      <c r="G15" s="95">
        <v>7</v>
      </c>
      <c r="H15" s="373">
        <f t="shared" si="22"/>
        <v>0.73684210526315785</v>
      </c>
      <c r="I15" s="96" t="s">
        <v>212</v>
      </c>
      <c r="J15" s="95">
        <v>5</v>
      </c>
      <c r="K15" s="374">
        <v>15.51</v>
      </c>
      <c r="L15" s="288" t="s">
        <v>71</v>
      </c>
      <c r="M15" s="390" t="s">
        <v>207</v>
      </c>
      <c r="N15" s="439">
        <v>5.2</v>
      </c>
      <c r="O15" s="439" t="s">
        <v>23</v>
      </c>
      <c r="P15" s="95">
        <v>9</v>
      </c>
      <c r="Q15" s="373">
        <f t="shared" si="1"/>
        <v>1.7307692307692306</v>
      </c>
      <c r="R15" s="96" t="s">
        <v>190</v>
      </c>
      <c r="S15" s="95">
        <v>6</v>
      </c>
      <c r="T15" s="98">
        <f t="shared" ref="T15" si="23">G15+P15</f>
        <v>16</v>
      </c>
      <c r="U15" s="99">
        <f t="shared" ref="U15" si="24">T15/(N(E15)+N(F15)+N(N15)+N(O15))</f>
        <v>1.08843537414966</v>
      </c>
      <c r="X15" s="100">
        <f t="shared" si="4"/>
        <v>0</v>
      </c>
      <c r="Y15" s="101">
        <f t="shared" si="4"/>
        <v>0</v>
      </c>
      <c r="Z15" s="101">
        <f t="shared" si="4"/>
        <v>0</v>
      </c>
      <c r="AA15" s="102">
        <f t="shared" si="4"/>
        <v>0</v>
      </c>
      <c r="AB15" s="102">
        <f t="shared" si="4"/>
        <v>0</v>
      </c>
      <c r="AC15" s="101">
        <f t="shared" si="4"/>
        <v>0</v>
      </c>
      <c r="AD15" s="101">
        <f t="shared" si="4"/>
        <v>0</v>
      </c>
      <c r="AE15" s="102">
        <f t="shared" si="4"/>
        <v>7</v>
      </c>
      <c r="AF15" s="102">
        <f t="shared" si="4"/>
        <v>9</v>
      </c>
      <c r="AG15" s="101">
        <f t="shared" si="4"/>
        <v>0</v>
      </c>
      <c r="AH15" s="101">
        <f t="shared" si="4"/>
        <v>0</v>
      </c>
      <c r="AI15" s="102">
        <f t="shared" si="4"/>
        <v>0</v>
      </c>
      <c r="AJ15" s="102">
        <f t="shared" si="4"/>
        <v>0</v>
      </c>
      <c r="AK15" s="103">
        <f t="shared" si="5"/>
        <v>0</v>
      </c>
      <c r="AM15" s="104">
        <f t="shared" ref="AM15" si="25">Y15+Z15</f>
        <v>0</v>
      </c>
      <c r="AN15" s="105">
        <f t="shared" ref="AN15" si="26">AA15+AB15</f>
        <v>0</v>
      </c>
      <c r="AO15" s="106">
        <f t="shared" ref="AO15" si="27">AC15+AD15</f>
        <v>0</v>
      </c>
      <c r="AP15" s="105">
        <f t="shared" ref="AP15" si="28">AE15+AF15</f>
        <v>16</v>
      </c>
      <c r="AQ15" s="106">
        <f t="shared" ref="AQ15" si="29">AG15+AH15</f>
        <v>0</v>
      </c>
      <c r="AR15" s="105">
        <f t="shared" ref="AR15" si="30">AI15+AJ15</f>
        <v>0</v>
      </c>
      <c r="AS15" s="107">
        <f t="shared" ref="AS15" si="31">AK15+X15</f>
        <v>0</v>
      </c>
      <c r="AV15" s="100">
        <f t="shared" si="13"/>
        <v>0</v>
      </c>
      <c r="AW15" s="101">
        <f t="shared" si="13"/>
        <v>0</v>
      </c>
      <c r="AX15" s="101">
        <f t="shared" si="13"/>
        <v>0</v>
      </c>
      <c r="AY15" s="102">
        <f t="shared" si="13"/>
        <v>0</v>
      </c>
      <c r="AZ15" s="102">
        <f t="shared" si="13"/>
        <v>0</v>
      </c>
      <c r="BA15" s="101">
        <f t="shared" si="13"/>
        <v>0</v>
      </c>
      <c r="BB15" s="101">
        <f t="shared" si="13"/>
        <v>0</v>
      </c>
      <c r="BC15" s="102">
        <f t="shared" si="13"/>
        <v>9.5</v>
      </c>
      <c r="BD15" s="102">
        <f t="shared" si="13"/>
        <v>5.2</v>
      </c>
      <c r="BE15" s="101">
        <f t="shared" si="13"/>
        <v>0</v>
      </c>
      <c r="BF15" s="101">
        <f t="shared" si="13"/>
        <v>0</v>
      </c>
      <c r="BG15" s="102">
        <f t="shared" si="13"/>
        <v>0</v>
      </c>
      <c r="BH15" s="102">
        <f t="shared" si="13"/>
        <v>0</v>
      </c>
      <c r="BI15" s="103">
        <f t="shared" si="14"/>
        <v>0</v>
      </c>
      <c r="BK15" s="104">
        <f t="shared" ref="BK15" si="32">AW15+AX15</f>
        <v>0</v>
      </c>
      <c r="BL15" s="105">
        <f t="shared" ref="BL15" si="33">AY15+AZ15</f>
        <v>0</v>
      </c>
      <c r="BM15" s="106">
        <f t="shared" ref="BM15" si="34">BA15+BB15</f>
        <v>0</v>
      </c>
      <c r="BN15" s="105">
        <f t="shared" ref="BN15" si="35">BC15+BD15</f>
        <v>14.7</v>
      </c>
      <c r="BO15" s="106">
        <f t="shared" ref="BO15" si="36">BE15+BF15</f>
        <v>0</v>
      </c>
      <c r="BP15" s="105">
        <f t="shared" ref="BP15" si="37">BG15+BH15</f>
        <v>0</v>
      </c>
      <c r="BQ15" s="107">
        <f t="shared" ref="BQ15" si="38">BI15+AV15</f>
        <v>0</v>
      </c>
      <c r="BS15" s="100">
        <f>IF(T($C15)=T('Typy taboru'!$C$8),IF($J15&gt;0,IF($J15&gt;='Typy taboru'!$F$8,IF($J15&gt;'Typy taboru'!$G$8,IF($J15&gt;'Typy taboru'!$I$8,3,2),1),0)),0)</f>
        <v>0</v>
      </c>
      <c r="BT15" s="232">
        <f>IF(T($L15)=T('Typy taboru'!$C$8),IF($S15&gt;0,IF($S15&gt;='Typy taboru'!$F$8,IF($S15&gt;'Typy taboru'!$G$8,IF($S15&gt;'Typy taboru'!$I$8,3,2),1),0)),0)</f>
        <v>0</v>
      </c>
      <c r="BV15" s="100">
        <f>IF(T($C15)=T('Typy taboru'!$C$9),IF($J15&gt;0,IF($J15&gt;='Typy taboru'!$F$9,IF($J15&gt;'Typy taboru'!$G$9,IF($J15&gt;'Typy taboru'!$I$9,3,2),1),0)),0)</f>
        <v>0</v>
      </c>
      <c r="BW15" s="232">
        <f>IF(T($L15)=T('Typy taboru'!$C$9),IF($S15&gt;0,IF($S15&gt;='Typy taboru'!$F$9,IF($S15&gt;'Typy taboru'!$G$9,IF($S15&gt;'Typy taboru'!$I$9,3,2),1),0)),0)</f>
        <v>0</v>
      </c>
      <c r="BY15" s="100">
        <f>IF(T($C15)=T('Typy taboru'!$C$10),IF($J15&gt;0,IF($J15&gt;='Typy taboru'!$F$10,IF($J15&gt;'Typy taboru'!$G$10,IF($J15&gt;'Typy taboru'!$I$10,3,2),1),0)),0)</f>
        <v>0</v>
      </c>
      <c r="BZ15" s="232">
        <f>IF(T($L15)=T('Typy taboru'!$C$10),IF($S15&gt;0,IF($S15&gt;='Typy taboru'!$F$10,IF($S15&gt;'Typy taboru'!$G$10,IF($S15&gt;'Typy taboru'!$I$10,3,2),1),0)),0)</f>
        <v>0</v>
      </c>
      <c r="CB15" s="100">
        <f>IF(T($C15)=T('Typy taboru'!$C$11),IF($J15&gt;0,IF($J15&gt;='Typy taboru'!$F$11,IF($J15&gt;'Typy taboru'!$G$11,IF($J15&gt;'Typy taboru'!$I$11,3,2),1),0)),0)</f>
        <v>0</v>
      </c>
      <c r="CC15" s="232">
        <f>IF(T($L15)=T('Typy taboru'!$C$11),IF($S15&gt;0,IF($S15&gt;='Typy taboru'!$F$11,IF($S15&gt;'Typy taboru'!$G$11,IF($S15&gt;'Typy taboru'!$I$11,3,2),1),0)),0)</f>
        <v>0</v>
      </c>
      <c r="CE15" s="100">
        <f>IF(T($C15)=T('Typy taboru'!$C$12),IF($J15&gt;0,IF($J15&gt;='Typy taboru'!$F$12,IF($J15&gt;'Typy taboru'!$G$12,IF($J15&gt;'Typy taboru'!$I$12,3,2),1),0)),0)</f>
        <v>0</v>
      </c>
      <c r="CF15" s="232">
        <f>IF(T($L15)=T('Typy taboru'!$C$12),IF($S15&gt;0,IF($S15&gt;='Typy taboru'!$F$12,IF($S15&gt;'Typy taboru'!$G$12,IF($S15&gt;'Typy taboru'!$I$12,3,2),1),0)),0)</f>
        <v>0</v>
      </c>
      <c r="CH15" s="100">
        <f>IF(T($C15)=T('Typy taboru'!$C$13),IF($J15&gt;0,IF($J15&gt;='Typy taboru'!$F$13,IF($J15&gt;'Typy taboru'!$G$13,IF($J15&gt;'Typy taboru'!$I$13,3,2),1),0)),0)</f>
        <v>0</v>
      </c>
      <c r="CI15" s="232">
        <f>IF(T($L15)=T('Typy taboru'!$C$13),IF($S15&gt;0,IF($S15&gt;='Typy taboru'!$F$13,IF($S15&gt;'Typy taboru'!$G$13,IF($S15&gt;'Typy taboru'!$I$13,3,2),1),0)),0)</f>
        <v>0</v>
      </c>
      <c r="CK15" s="100">
        <f>IF(T($C15)=T('Typy taboru'!$C$14),IF($J15&gt;0,IF($J15&gt;='Typy taboru'!$F$14,IF($J15&gt;'Typy taboru'!$G$14,IF($J15&gt;'Typy taboru'!$I$14,3,2),1),0)),0)</f>
        <v>0</v>
      </c>
      <c r="CL15" s="232">
        <f>IF(T($L15)=T('Typy taboru'!$C$14),IF($S15&gt;0,IF($S15&gt;='Typy taboru'!$F$14,IF($S15&gt;'Typy taboru'!$G$14,IF($S15&gt;'Typy taboru'!$I$14,3,2),1),0)),0)</f>
        <v>0</v>
      </c>
      <c r="CN15" s="100">
        <f>IF(T($C15)=T('Typy taboru'!$C$15),IF($J15&gt;0,IF($J15&gt;='Typy taboru'!$F$15,IF($J15&gt;'Typy taboru'!$G$15,IF($J15&gt;'Typy taboru'!$I$15,3,2),1),0)),0)</f>
        <v>0</v>
      </c>
      <c r="CO15" s="232">
        <f>IF(T($L15)=T('Typy taboru'!$C$15),IF($S15&gt;0,IF($S15&gt;='Typy taboru'!$F$15,IF($S15&gt;'Typy taboru'!$G$15,IF($S15&gt;'Typy taboru'!$I$15,3,2),1),0)),0)</f>
        <v>0</v>
      </c>
    </row>
    <row r="16" spans="1:93" ht="24.95" customHeight="1" thickBot="1" x14ac:dyDescent="0.25">
      <c r="B16" s="290">
        <v>16.12</v>
      </c>
      <c r="C16" s="288" t="s">
        <v>71</v>
      </c>
      <c r="D16" s="390" t="s">
        <v>199</v>
      </c>
      <c r="E16" s="439">
        <v>8.1999999999999993</v>
      </c>
      <c r="F16" s="439" t="s">
        <v>23</v>
      </c>
      <c r="G16" s="372">
        <v>7</v>
      </c>
      <c r="H16" s="373">
        <f t="shared" ref="H16" si="39">G16/(N(E16)+N(F16))</f>
        <v>0.85365853658536595</v>
      </c>
      <c r="I16" s="96" t="s">
        <v>211</v>
      </c>
      <c r="J16" s="372">
        <v>6</v>
      </c>
      <c r="K16" s="374">
        <v>16.43</v>
      </c>
      <c r="L16" s="288" t="s">
        <v>71</v>
      </c>
      <c r="M16" s="390" t="s">
        <v>187</v>
      </c>
      <c r="N16" s="439">
        <v>13.4</v>
      </c>
      <c r="O16" s="439" t="s">
        <v>23</v>
      </c>
      <c r="P16" s="372">
        <v>3</v>
      </c>
      <c r="Q16" s="373">
        <f t="shared" ref="Q16" si="40">P16/(N(N16)+N(O16))</f>
        <v>0.22388059701492538</v>
      </c>
      <c r="R16" s="96" t="s">
        <v>209</v>
      </c>
      <c r="S16" s="372">
        <v>3</v>
      </c>
      <c r="T16" s="109">
        <f t="shared" si="2"/>
        <v>10</v>
      </c>
      <c r="U16" s="110">
        <f t="shared" si="3"/>
        <v>0.46296296296296291</v>
      </c>
      <c r="V16" s="248" t="s">
        <v>67</v>
      </c>
      <c r="W16" s="249" t="s">
        <v>66</v>
      </c>
      <c r="X16" s="111">
        <f t="shared" ref="X16:AJ16" si="41">IF(N($B16)&gt;0,IF($B16&gt;=X$6,IF($B16&lt;=X$8,$G16,0),0),0)+IF(N($K16)&gt;0,IF($K16&gt;=X$6,IF($K16&lt;=X$8,$P16,0),0),0)</f>
        <v>0</v>
      </c>
      <c r="Y16" s="112">
        <f t="shared" si="41"/>
        <v>0</v>
      </c>
      <c r="Z16" s="112">
        <f t="shared" si="41"/>
        <v>0</v>
      </c>
      <c r="AA16" s="113">
        <f t="shared" si="41"/>
        <v>0</v>
      </c>
      <c r="AB16" s="113">
        <f t="shared" si="41"/>
        <v>0</v>
      </c>
      <c r="AC16" s="112">
        <f t="shared" si="41"/>
        <v>0</v>
      </c>
      <c r="AD16" s="112">
        <f t="shared" si="41"/>
        <v>0</v>
      </c>
      <c r="AE16" s="113">
        <f t="shared" si="41"/>
        <v>0</v>
      </c>
      <c r="AF16" s="113">
        <f t="shared" si="41"/>
        <v>10</v>
      </c>
      <c r="AG16" s="112">
        <f t="shared" si="41"/>
        <v>0</v>
      </c>
      <c r="AH16" s="112">
        <f t="shared" si="41"/>
        <v>0</v>
      </c>
      <c r="AI16" s="113">
        <f t="shared" si="41"/>
        <v>0</v>
      </c>
      <c r="AJ16" s="113">
        <f t="shared" si="41"/>
        <v>0</v>
      </c>
      <c r="AK16" s="114">
        <f t="shared" si="5"/>
        <v>0</v>
      </c>
      <c r="AM16" s="115">
        <f t="shared" si="6"/>
        <v>0</v>
      </c>
      <c r="AN16" s="116">
        <f t="shared" si="7"/>
        <v>0</v>
      </c>
      <c r="AO16" s="117">
        <f t="shared" si="8"/>
        <v>0</v>
      </c>
      <c r="AP16" s="116">
        <f t="shared" si="9"/>
        <v>10</v>
      </c>
      <c r="AQ16" s="117">
        <f t="shared" si="10"/>
        <v>0</v>
      </c>
      <c r="AR16" s="116">
        <f t="shared" si="11"/>
        <v>0</v>
      </c>
      <c r="AS16" s="118">
        <f t="shared" si="12"/>
        <v>0</v>
      </c>
      <c r="AV16" s="111">
        <f t="shared" ref="AV16:BH16" si="42">IF(N($B16)&gt;0,IF($B16&gt;=AV$6,IF($B16&lt;=AV$8,N($E16)+N($F16),0),0),0)+IF(N($K16)&gt;0,IF($K16&gt;=AV$6,IF($K16&lt;=AV$8,N($N16)+N($O16),0),0),0)</f>
        <v>0</v>
      </c>
      <c r="AW16" s="112">
        <f t="shared" si="42"/>
        <v>0</v>
      </c>
      <c r="AX16" s="112">
        <f t="shared" si="42"/>
        <v>0</v>
      </c>
      <c r="AY16" s="113">
        <f t="shared" si="42"/>
        <v>0</v>
      </c>
      <c r="AZ16" s="113">
        <f t="shared" si="42"/>
        <v>0</v>
      </c>
      <c r="BA16" s="112">
        <f t="shared" si="42"/>
        <v>0</v>
      </c>
      <c r="BB16" s="112">
        <f t="shared" si="42"/>
        <v>0</v>
      </c>
      <c r="BC16" s="113">
        <f t="shared" si="42"/>
        <v>0</v>
      </c>
      <c r="BD16" s="113">
        <f t="shared" si="42"/>
        <v>21.6</v>
      </c>
      <c r="BE16" s="112">
        <f t="shared" si="42"/>
        <v>0</v>
      </c>
      <c r="BF16" s="112">
        <f t="shared" si="42"/>
        <v>0</v>
      </c>
      <c r="BG16" s="113">
        <f t="shared" si="42"/>
        <v>0</v>
      </c>
      <c r="BH16" s="113">
        <f t="shared" si="42"/>
        <v>0</v>
      </c>
      <c r="BI16" s="114">
        <f t="shared" si="14"/>
        <v>0</v>
      </c>
      <c r="BK16" s="115">
        <f t="shared" si="15"/>
        <v>0</v>
      </c>
      <c r="BL16" s="116">
        <f t="shared" si="16"/>
        <v>0</v>
      </c>
      <c r="BM16" s="117">
        <f t="shared" si="17"/>
        <v>0</v>
      </c>
      <c r="BN16" s="116">
        <f t="shared" si="18"/>
        <v>21.6</v>
      </c>
      <c r="BO16" s="117">
        <f t="shared" si="19"/>
        <v>0</v>
      </c>
      <c r="BP16" s="116">
        <f t="shared" si="20"/>
        <v>0</v>
      </c>
      <c r="BQ16" s="118">
        <f t="shared" si="21"/>
        <v>0</v>
      </c>
      <c r="BS16" s="111">
        <f>IF(T($C16)=T('Typy taboru'!$C$8),IF($J16&gt;0,IF($J16&gt;='Typy taboru'!$F$8,IF($J16&gt;'Typy taboru'!$G$8,IF($J16&gt;'Typy taboru'!$I$8,3,2),1),0)),0)</f>
        <v>0</v>
      </c>
      <c r="BT16" s="233">
        <f>IF(T($L16)=T('Typy taboru'!$C$8),IF($S16&gt;0,IF($S16&gt;='Typy taboru'!$F$8,IF($S16&gt;'Typy taboru'!$G$8,IF($S16&gt;'Typy taboru'!$I$8,3,2),1),0)),0)</f>
        <v>0</v>
      </c>
      <c r="BV16" s="111">
        <f>IF(T($C16)=T('Typy taboru'!$C$9),IF($J16&gt;0,IF($J16&gt;='Typy taboru'!$F$9,IF($J16&gt;'Typy taboru'!$G$9,IF($J16&gt;'Typy taboru'!$I$9,3,2),1),0)),0)</f>
        <v>0</v>
      </c>
      <c r="BW16" s="233">
        <f>IF(T($L16)=T('Typy taboru'!$C$9),IF($S16&gt;0,IF($S16&gt;='Typy taboru'!$F$9,IF($S16&gt;'Typy taboru'!$G$9,IF($S16&gt;'Typy taboru'!$I$9,3,2),1),0)),0)</f>
        <v>0</v>
      </c>
      <c r="BY16" s="111">
        <f>IF(T($C16)=T('Typy taboru'!$C$10),IF($J16&gt;0,IF($J16&gt;='Typy taboru'!$F$10,IF($J16&gt;'Typy taboru'!$G$10,IF($J16&gt;'Typy taboru'!$I$10,3,2),1),0)),0)</f>
        <v>0</v>
      </c>
      <c r="BZ16" s="233">
        <f>IF(T($L16)=T('Typy taboru'!$C$10),IF($S16&gt;0,IF($S16&gt;='Typy taboru'!$F$10,IF($S16&gt;'Typy taboru'!$G$10,IF($S16&gt;'Typy taboru'!$I$10,3,2),1),0)),0)</f>
        <v>0</v>
      </c>
      <c r="CB16" s="111">
        <f>IF(T($C16)=T('Typy taboru'!$C$11),IF($J16&gt;0,IF($J16&gt;='Typy taboru'!$F$11,IF($J16&gt;'Typy taboru'!$G$11,IF($J16&gt;'Typy taboru'!$I$11,3,2),1),0)),0)</f>
        <v>0</v>
      </c>
      <c r="CC16" s="233">
        <f>IF(T($L16)=T('Typy taboru'!$C$11),IF($S16&gt;0,IF($S16&gt;='Typy taboru'!$F$11,IF($S16&gt;'Typy taboru'!$G$11,IF($S16&gt;'Typy taboru'!$I$11,3,2),1),0)),0)</f>
        <v>0</v>
      </c>
      <c r="CE16" s="111">
        <f>IF(T($C16)=T('Typy taboru'!$C$12),IF($J16&gt;0,IF($J16&gt;='Typy taboru'!$F$12,IF($J16&gt;'Typy taboru'!$G$12,IF($J16&gt;'Typy taboru'!$I$12,3,2),1),0)),0)</f>
        <v>0</v>
      </c>
      <c r="CF16" s="233">
        <f>IF(T($L16)=T('Typy taboru'!$C$12),IF($S16&gt;0,IF($S16&gt;='Typy taboru'!$F$12,IF($S16&gt;'Typy taboru'!$G$12,IF($S16&gt;'Typy taboru'!$I$12,3,2),1),0)),0)</f>
        <v>0</v>
      </c>
      <c r="CH16" s="111">
        <f>IF(T($C16)=T('Typy taboru'!$C$13),IF($J16&gt;0,IF($J16&gt;='Typy taboru'!$F$13,IF($J16&gt;'Typy taboru'!$G$13,IF($J16&gt;'Typy taboru'!$I$13,3,2),1),0)),0)</f>
        <v>0</v>
      </c>
      <c r="CI16" s="233">
        <f>IF(T($L16)=T('Typy taboru'!$C$13),IF($S16&gt;0,IF($S16&gt;='Typy taboru'!$F$13,IF($S16&gt;'Typy taboru'!$G$13,IF($S16&gt;'Typy taboru'!$I$13,3,2),1),0)),0)</f>
        <v>0</v>
      </c>
      <c r="CK16" s="111">
        <f>IF(T($C16)=T('Typy taboru'!$C$14),IF($J16&gt;0,IF($J16&gt;='Typy taboru'!$F$14,IF($J16&gt;'Typy taboru'!$G$14,IF($J16&gt;'Typy taboru'!$I$14,3,2),1),0)),0)</f>
        <v>0</v>
      </c>
      <c r="CL16" s="233">
        <f>IF(T($L16)=T('Typy taboru'!$C$14),IF($S16&gt;0,IF($S16&gt;='Typy taboru'!$F$14,IF($S16&gt;'Typy taboru'!$G$14,IF($S16&gt;'Typy taboru'!$I$14,3,2),1),0)),0)</f>
        <v>0</v>
      </c>
      <c r="CN16" s="111">
        <f>IF(T($C16)=T('Typy taboru'!$C$15),IF($J16&gt;0,IF($J16&gt;='Typy taboru'!$F$15,IF($J16&gt;'Typy taboru'!$G$15,IF($J16&gt;'Typy taboru'!$I$15,3,2),1),0)),0)</f>
        <v>0</v>
      </c>
      <c r="CO16" s="233">
        <f>IF(T($L16)=T('Typy taboru'!$C$15),IF($S16&gt;0,IF($S16&gt;='Typy taboru'!$F$15,IF($S16&gt;'Typy taboru'!$G$15,IF($S16&gt;'Typy taboru'!$I$15,3,2),1),0)),0)</f>
        <v>0</v>
      </c>
    </row>
    <row r="17" spans="2:23" ht="24.95" customHeight="1" thickBot="1" x14ac:dyDescent="0.25">
      <c r="B17" s="119" t="s">
        <v>22</v>
      </c>
      <c r="C17" s="227"/>
      <c r="D17" s="120"/>
      <c r="E17" s="440">
        <f>SUM(E9:E16)</f>
        <v>75.600000000000009</v>
      </c>
      <c r="F17" s="440">
        <f>SUM(F9:F16)</f>
        <v>0</v>
      </c>
      <c r="G17" s="121">
        <f>SUM(G9:G16)</f>
        <v>53</v>
      </c>
      <c r="H17" s="122">
        <f t="shared" ref="H17" si="43">G17/(N(E17)+N(F17))</f>
        <v>0.70105820105820094</v>
      </c>
      <c r="I17" s="123" t="s">
        <v>23</v>
      </c>
      <c r="J17" s="124" t="s">
        <v>23</v>
      </c>
      <c r="K17" s="125" t="s">
        <v>22</v>
      </c>
      <c r="L17" s="227"/>
      <c r="M17" s="120"/>
      <c r="N17" s="440">
        <f>SUM(N9:N16)</f>
        <v>77.800000000000011</v>
      </c>
      <c r="O17" s="440">
        <f>SUM(O9:O16)</f>
        <v>0</v>
      </c>
      <c r="P17" s="121">
        <f>SUM(P9:P16)</f>
        <v>64</v>
      </c>
      <c r="Q17" s="122">
        <f>P17/(N(N17)+N(O17))</f>
        <v>0.82262210796915158</v>
      </c>
      <c r="R17" s="123" t="s">
        <v>23</v>
      </c>
      <c r="S17" s="124" t="s">
        <v>23</v>
      </c>
      <c r="T17" s="126">
        <f t="shared" si="2"/>
        <v>117</v>
      </c>
      <c r="U17" s="127">
        <f t="shared" si="3"/>
        <v>0.76271186440677952</v>
      </c>
      <c r="V17" s="441">
        <f>E17+F17+N17+O17</f>
        <v>153.40000000000003</v>
      </c>
      <c r="W17" s="442">
        <f>F17+O17</f>
        <v>0</v>
      </c>
    </row>
    <row r="18" spans="2:23" ht="24.95" customHeight="1" thickBot="1" x14ac:dyDescent="0.25">
      <c r="B18" s="150" t="s">
        <v>26</v>
      </c>
      <c r="C18" s="228"/>
      <c r="D18" s="147"/>
      <c r="E18" s="250" t="s">
        <v>23</v>
      </c>
      <c r="F18" s="250" t="s">
        <v>23</v>
      </c>
      <c r="G18" s="148">
        <f>MAX(G9:G16)</f>
        <v>16</v>
      </c>
      <c r="H18" s="149">
        <f>MAX(H9:H16)</f>
        <v>1.5686274509803924</v>
      </c>
      <c r="I18" s="120" t="s">
        <v>23</v>
      </c>
      <c r="J18" s="153">
        <f>MAX(J9:J16)</f>
        <v>14</v>
      </c>
      <c r="K18" s="125" t="s">
        <v>26</v>
      </c>
      <c r="L18" s="227"/>
      <c r="M18" s="147"/>
      <c r="N18" s="250" t="s">
        <v>23</v>
      </c>
      <c r="O18" s="250" t="s">
        <v>23</v>
      </c>
      <c r="P18" s="148">
        <f>MAX(P9:P16)</f>
        <v>17</v>
      </c>
      <c r="Q18" s="149">
        <f>MAX(Q9:Q16)</f>
        <v>1.7307692307692306</v>
      </c>
      <c r="R18" s="120" t="s">
        <v>23</v>
      </c>
      <c r="S18" s="153">
        <f>MAX(S9:S16)</f>
        <v>14</v>
      </c>
      <c r="T18" s="151">
        <f>MAX(T9:T16)</f>
        <v>33</v>
      </c>
      <c r="U18" s="152">
        <f>MAX(U9:U16)</f>
        <v>1.6176470588235294</v>
      </c>
    </row>
    <row r="19" spans="2:23" ht="24.95" customHeight="1" x14ac:dyDescent="0.2"/>
    <row r="20" spans="2:23" ht="24.95" customHeight="1" x14ac:dyDescent="0.2"/>
    <row r="21" spans="2:23" ht="24.95" customHeight="1" x14ac:dyDescent="0.2"/>
    <row r="22" spans="2:23" ht="24.95" customHeight="1" x14ac:dyDescent="0.2"/>
    <row r="23" spans="2:23" ht="24.95" customHeight="1" x14ac:dyDescent="0.2"/>
    <row r="24" spans="2:23" ht="24.95" customHeight="1" x14ac:dyDescent="0.2"/>
    <row r="25" spans="2:23" ht="24.95" customHeight="1" x14ac:dyDescent="0.2"/>
    <row r="26" spans="2:23" ht="24.95" customHeight="1" x14ac:dyDescent="0.2"/>
    <row r="27" spans="2:23" ht="24.95" customHeight="1" x14ac:dyDescent="0.2"/>
    <row r="28" spans="2:23" ht="24.95" customHeight="1" x14ac:dyDescent="0.2"/>
    <row r="29" spans="2:23" ht="24.95" customHeight="1" x14ac:dyDescent="0.2"/>
    <row r="30" spans="2:23" ht="24.95" customHeight="1" x14ac:dyDescent="0.2"/>
    <row r="31" spans="2:23" ht="24.95" customHeight="1" x14ac:dyDescent="0.2"/>
    <row r="32" spans="2:23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24.95" customHeight="1" x14ac:dyDescent="0.2"/>
    <row r="48" ht="24.95" customHeight="1" x14ac:dyDescent="0.2"/>
    <row r="49" ht="24.95" customHeight="1" x14ac:dyDescent="0.2"/>
    <row r="50" ht="24.95" customHeight="1" x14ac:dyDescent="0.2"/>
    <row r="51" ht="24.95" customHeight="1" x14ac:dyDescent="0.2"/>
    <row r="52" ht="24.95" customHeight="1" x14ac:dyDescent="0.2"/>
    <row r="53" ht="24.95" customHeight="1" x14ac:dyDescent="0.2"/>
    <row r="54" ht="24.95" customHeight="1" x14ac:dyDescent="0.2"/>
    <row r="55" ht="24.95" customHeight="1" x14ac:dyDescent="0.2"/>
    <row r="56" ht="24.95" customHeight="1" x14ac:dyDescent="0.2"/>
    <row r="57" ht="24.95" customHeight="1" x14ac:dyDescent="0.2"/>
    <row r="58" ht="24.95" customHeight="1" x14ac:dyDescent="0.2"/>
    <row r="59" ht="24.95" customHeight="1" x14ac:dyDescent="0.2"/>
    <row r="60" ht="24.95" customHeight="1" x14ac:dyDescent="0.2"/>
    <row r="61" ht="24.95" customHeight="1" x14ac:dyDescent="0.2"/>
    <row r="62" ht="24.95" customHeight="1" x14ac:dyDescent="0.2"/>
    <row r="63" ht="24.95" customHeight="1" x14ac:dyDescent="0.2"/>
    <row r="64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  <row r="119" ht="24.95" customHeight="1" x14ac:dyDescent="0.2"/>
    <row r="120" ht="24.95" customHeight="1" x14ac:dyDescent="0.2"/>
    <row r="121" ht="24.95" customHeight="1" x14ac:dyDescent="0.2"/>
    <row r="122" ht="24.95" customHeight="1" x14ac:dyDescent="0.2"/>
    <row r="123" ht="24.95" customHeight="1" x14ac:dyDescent="0.2"/>
    <row r="124" ht="24.95" customHeight="1" x14ac:dyDescent="0.2"/>
    <row r="125" ht="24.95" customHeight="1" x14ac:dyDescent="0.2"/>
    <row r="126" ht="24.95" customHeight="1" x14ac:dyDescent="0.2"/>
    <row r="127" ht="24.95" customHeight="1" x14ac:dyDescent="0.2"/>
    <row r="128" ht="24.95" customHeight="1" x14ac:dyDescent="0.2"/>
    <row r="129" ht="24.95" customHeight="1" x14ac:dyDescent="0.2"/>
    <row r="130" ht="24.95" customHeight="1" x14ac:dyDescent="0.2"/>
    <row r="131" ht="24.95" customHeight="1" x14ac:dyDescent="0.2"/>
    <row r="132" ht="24.95" customHeight="1" x14ac:dyDescent="0.2"/>
    <row r="133" ht="24.95" customHeight="1" x14ac:dyDescent="0.2"/>
    <row r="134" ht="24.95" customHeight="1" x14ac:dyDescent="0.2"/>
    <row r="135" ht="24.95" customHeight="1" x14ac:dyDescent="0.2"/>
    <row r="136" ht="24.95" customHeight="1" x14ac:dyDescent="0.2"/>
    <row r="137" ht="24.95" customHeight="1" x14ac:dyDescent="0.2"/>
    <row r="138" ht="24.95" customHeight="1" x14ac:dyDescent="0.2"/>
    <row r="139" ht="24.95" customHeight="1" x14ac:dyDescent="0.2"/>
    <row r="140" ht="24.95" customHeight="1" x14ac:dyDescent="0.2"/>
    <row r="141" ht="24.95" customHeight="1" x14ac:dyDescent="0.2"/>
    <row r="142" ht="24.95" customHeight="1" x14ac:dyDescent="0.2"/>
    <row r="143" ht="24.95" customHeight="1" x14ac:dyDescent="0.2"/>
    <row r="144" ht="24.95" customHeight="1" x14ac:dyDescent="0.2"/>
    <row r="145" ht="24.95" customHeight="1" x14ac:dyDescent="0.2"/>
    <row r="146" ht="24.95" customHeight="1" x14ac:dyDescent="0.2"/>
    <row r="147" ht="24.95" customHeight="1" x14ac:dyDescent="0.2"/>
    <row r="148" ht="24.95" customHeight="1" x14ac:dyDescent="0.2"/>
    <row r="149" ht="24.95" customHeight="1" x14ac:dyDescent="0.2"/>
    <row r="150" ht="24.95" customHeight="1" x14ac:dyDescent="0.2"/>
    <row r="151" ht="24.95" customHeight="1" x14ac:dyDescent="0.2"/>
    <row r="152" ht="24.95" customHeight="1" x14ac:dyDescent="0.2"/>
    <row r="153" ht="24.95" customHeight="1" x14ac:dyDescent="0.2"/>
    <row r="154" ht="24.95" customHeight="1" x14ac:dyDescent="0.2"/>
    <row r="155" ht="24.95" customHeight="1" x14ac:dyDescent="0.2"/>
    <row r="156" ht="24.95" customHeight="1" x14ac:dyDescent="0.2"/>
    <row r="157" ht="24.95" customHeight="1" x14ac:dyDescent="0.2"/>
    <row r="158" ht="24.95" customHeight="1" x14ac:dyDescent="0.2"/>
    <row r="159" ht="24.95" customHeight="1" x14ac:dyDescent="0.2"/>
    <row r="160" ht="24.95" customHeight="1" x14ac:dyDescent="0.2"/>
    <row r="161" ht="24.95" customHeight="1" x14ac:dyDescent="0.2"/>
    <row r="162" ht="24.95" customHeight="1" x14ac:dyDescent="0.2"/>
    <row r="163" ht="24.95" customHeight="1" x14ac:dyDescent="0.2"/>
    <row r="164" ht="24.95" customHeight="1" x14ac:dyDescent="0.2"/>
    <row r="165" ht="24.95" customHeight="1" x14ac:dyDescent="0.2"/>
    <row r="166" ht="24.95" customHeight="1" x14ac:dyDescent="0.2"/>
    <row r="167" ht="24.95" customHeight="1" x14ac:dyDescent="0.2"/>
    <row r="168" ht="24.95" customHeight="1" x14ac:dyDescent="0.2"/>
    <row r="169" ht="24.95" customHeight="1" x14ac:dyDescent="0.2"/>
    <row r="170" ht="24.95" customHeight="1" x14ac:dyDescent="0.2"/>
    <row r="171" ht="24.95" customHeight="1" x14ac:dyDescent="0.2"/>
    <row r="172" ht="24.95" customHeight="1" x14ac:dyDescent="0.2"/>
    <row r="173" ht="24.95" customHeight="1" x14ac:dyDescent="0.2"/>
    <row r="174" ht="24.95" customHeight="1" x14ac:dyDescent="0.2"/>
    <row r="175" ht="24.95" customHeight="1" x14ac:dyDescent="0.2"/>
    <row r="176" ht="24.95" customHeight="1" x14ac:dyDescent="0.2"/>
    <row r="177" ht="24.95" customHeight="1" x14ac:dyDescent="0.2"/>
    <row r="178" ht="24.95" customHeight="1" x14ac:dyDescent="0.2"/>
    <row r="179" ht="24.95" customHeight="1" x14ac:dyDescent="0.2"/>
    <row r="180" ht="24.95" customHeight="1" x14ac:dyDescent="0.2"/>
    <row r="181" ht="24.95" customHeight="1" x14ac:dyDescent="0.2"/>
    <row r="182" ht="24.95" customHeight="1" x14ac:dyDescent="0.2"/>
    <row r="183" ht="24.95" customHeight="1" x14ac:dyDescent="0.2"/>
    <row r="184" ht="24.95" customHeight="1" x14ac:dyDescent="0.2"/>
    <row r="185" ht="24.95" customHeight="1" x14ac:dyDescent="0.2"/>
    <row r="186" ht="24.95" customHeight="1" x14ac:dyDescent="0.2"/>
    <row r="187" ht="24.95" customHeight="1" x14ac:dyDescent="0.2"/>
    <row r="188" ht="24.95" customHeight="1" x14ac:dyDescent="0.2"/>
    <row r="189" ht="24.95" customHeight="1" x14ac:dyDescent="0.2"/>
    <row r="190" ht="24.95" customHeight="1" x14ac:dyDescent="0.2"/>
    <row r="191" ht="24.95" customHeight="1" x14ac:dyDescent="0.2"/>
    <row r="192" ht="24.95" customHeight="1" x14ac:dyDescent="0.2"/>
    <row r="193" ht="24.95" customHeight="1" x14ac:dyDescent="0.2"/>
    <row r="194" ht="24.95" customHeight="1" x14ac:dyDescent="0.2"/>
    <row r="195" ht="24.95" customHeight="1" x14ac:dyDescent="0.2"/>
    <row r="196" ht="24.95" customHeight="1" x14ac:dyDescent="0.2"/>
    <row r="197" ht="24.95" customHeight="1" x14ac:dyDescent="0.2"/>
    <row r="198" ht="24.95" customHeight="1" x14ac:dyDescent="0.2"/>
    <row r="199" ht="24.95" customHeight="1" x14ac:dyDescent="0.2"/>
    <row r="200" ht="24.95" customHeight="1" x14ac:dyDescent="0.2"/>
    <row r="201" ht="24.95" customHeight="1" x14ac:dyDescent="0.2"/>
    <row r="202" ht="24.95" customHeight="1" x14ac:dyDescent="0.2"/>
    <row r="203" ht="24.95" customHeight="1" x14ac:dyDescent="0.2"/>
    <row r="204" ht="24.95" customHeight="1" x14ac:dyDescent="0.2"/>
    <row r="205" ht="24.95" customHeight="1" x14ac:dyDescent="0.2"/>
    <row r="206" ht="24.95" customHeight="1" x14ac:dyDescent="0.2"/>
    <row r="207" ht="24.95" customHeight="1" x14ac:dyDescent="0.2"/>
    <row r="208" ht="24.95" customHeight="1" x14ac:dyDescent="0.2"/>
    <row r="209" ht="24.95" customHeight="1" x14ac:dyDescent="0.2"/>
    <row r="210" ht="24.95" customHeight="1" x14ac:dyDescent="0.2"/>
    <row r="211" ht="24.95" customHeight="1" x14ac:dyDescent="0.2"/>
    <row r="212" ht="24.95" customHeight="1" x14ac:dyDescent="0.2"/>
    <row r="213" ht="24.95" customHeight="1" x14ac:dyDescent="0.2"/>
    <row r="214" ht="24.95" customHeight="1" x14ac:dyDescent="0.2"/>
    <row r="215" ht="24.95" customHeight="1" x14ac:dyDescent="0.2"/>
    <row r="216" ht="24.95" customHeight="1" x14ac:dyDescent="0.2"/>
    <row r="217" ht="24.95" customHeight="1" x14ac:dyDescent="0.2"/>
    <row r="218" ht="24.95" customHeight="1" x14ac:dyDescent="0.2"/>
    <row r="219" ht="24.95" customHeight="1" x14ac:dyDescent="0.2"/>
    <row r="220" ht="24.95" customHeight="1" x14ac:dyDescent="0.2"/>
    <row r="221" ht="24.95" customHeight="1" x14ac:dyDescent="0.2"/>
    <row r="222" ht="24.95" customHeight="1" x14ac:dyDescent="0.2"/>
    <row r="223" ht="24.95" customHeight="1" x14ac:dyDescent="0.2"/>
    <row r="224" ht="24.95" customHeight="1" x14ac:dyDescent="0.2"/>
    <row r="225" ht="24.95" customHeight="1" x14ac:dyDescent="0.2"/>
    <row r="226" ht="24.95" customHeight="1" x14ac:dyDescent="0.2"/>
    <row r="227" ht="24.95" customHeight="1" x14ac:dyDescent="0.2"/>
    <row r="228" ht="24.95" customHeight="1" x14ac:dyDescent="0.2"/>
    <row r="229" ht="24.95" customHeight="1" x14ac:dyDescent="0.2"/>
    <row r="230" ht="24.95" customHeight="1" x14ac:dyDescent="0.2"/>
    <row r="231" ht="24.95" customHeight="1" x14ac:dyDescent="0.2"/>
    <row r="232" ht="24.95" customHeight="1" x14ac:dyDescent="0.2"/>
    <row r="233" ht="24.95" customHeight="1" x14ac:dyDescent="0.2"/>
    <row r="234" ht="24.95" customHeight="1" x14ac:dyDescent="0.2"/>
    <row r="235" ht="24.95" customHeight="1" x14ac:dyDescent="0.2"/>
    <row r="236" ht="24.95" customHeight="1" x14ac:dyDescent="0.2"/>
    <row r="237" ht="24.95" customHeight="1" x14ac:dyDescent="0.2"/>
    <row r="238" ht="24.95" customHeight="1" x14ac:dyDescent="0.2"/>
    <row r="239" ht="24.95" customHeight="1" x14ac:dyDescent="0.2"/>
    <row r="240" ht="24.95" customHeight="1" x14ac:dyDescent="0.2"/>
    <row r="241" ht="24.95" customHeight="1" x14ac:dyDescent="0.2"/>
    <row r="242" ht="24.95" customHeight="1" x14ac:dyDescent="0.2"/>
    <row r="243" ht="24.95" customHeight="1" x14ac:dyDescent="0.2"/>
    <row r="244" ht="24.95" customHeight="1" x14ac:dyDescent="0.2"/>
    <row r="245" ht="24.95" customHeight="1" x14ac:dyDescent="0.2"/>
    <row r="246" ht="24.95" customHeight="1" x14ac:dyDescent="0.2"/>
    <row r="247" ht="24.95" customHeight="1" x14ac:dyDescent="0.2"/>
    <row r="248" ht="24.95" customHeight="1" x14ac:dyDescent="0.2"/>
    <row r="249" ht="24.95" customHeight="1" x14ac:dyDescent="0.2"/>
    <row r="250" ht="24.95" customHeight="1" x14ac:dyDescent="0.2"/>
    <row r="251" ht="24.95" customHeight="1" x14ac:dyDescent="0.2"/>
    <row r="252" ht="24.95" customHeight="1" x14ac:dyDescent="0.2"/>
    <row r="253" ht="24.95" customHeight="1" x14ac:dyDescent="0.2"/>
    <row r="254" ht="24.95" customHeight="1" x14ac:dyDescent="0.2"/>
    <row r="255" ht="24.95" customHeight="1" x14ac:dyDescent="0.2"/>
    <row r="256" ht="24.95" customHeight="1" x14ac:dyDescent="0.2"/>
    <row r="257" ht="24.95" customHeight="1" x14ac:dyDescent="0.2"/>
    <row r="258" ht="24.95" customHeight="1" x14ac:dyDescent="0.2"/>
    <row r="259" ht="24.95" customHeight="1" x14ac:dyDescent="0.2"/>
    <row r="260" ht="24.95" customHeight="1" x14ac:dyDescent="0.2"/>
    <row r="261" ht="24.95" customHeight="1" x14ac:dyDescent="0.2"/>
    <row r="262" ht="24.95" customHeight="1" x14ac:dyDescent="0.2"/>
    <row r="263" ht="24.95" customHeight="1" x14ac:dyDescent="0.2"/>
    <row r="264" ht="24.95" customHeight="1" x14ac:dyDescent="0.2"/>
    <row r="265" ht="24.95" customHeight="1" x14ac:dyDescent="0.2"/>
    <row r="266" ht="24.95" customHeight="1" x14ac:dyDescent="0.2"/>
    <row r="267" ht="24.95" customHeight="1" x14ac:dyDescent="0.2"/>
    <row r="268" ht="24.95" customHeight="1" x14ac:dyDescent="0.2"/>
    <row r="269" ht="24.95" customHeight="1" x14ac:dyDescent="0.2"/>
    <row r="270" ht="24.95" customHeight="1" x14ac:dyDescent="0.2"/>
    <row r="271" ht="24.95" customHeight="1" x14ac:dyDescent="0.2"/>
    <row r="272" ht="24.95" customHeight="1" x14ac:dyDescent="0.2"/>
    <row r="273" ht="24.95" customHeight="1" x14ac:dyDescent="0.2"/>
    <row r="274" ht="24.95" customHeight="1" x14ac:dyDescent="0.2"/>
    <row r="275" ht="24.95" customHeight="1" x14ac:dyDescent="0.2"/>
    <row r="276" ht="24.95" customHeight="1" x14ac:dyDescent="0.2"/>
    <row r="277" ht="24.95" customHeight="1" x14ac:dyDescent="0.2"/>
    <row r="278" ht="24.95" customHeight="1" x14ac:dyDescent="0.2"/>
    <row r="279" ht="24.95" customHeight="1" x14ac:dyDescent="0.2"/>
    <row r="280" ht="24.95" customHeight="1" x14ac:dyDescent="0.2"/>
    <row r="281" ht="24.95" customHeight="1" x14ac:dyDescent="0.2"/>
    <row r="282" ht="24.95" customHeight="1" x14ac:dyDescent="0.2"/>
    <row r="283" ht="24.95" customHeight="1" x14ac:dyDescent="0.2"/>
    <row r="284" ht="24.95" customHeight="1" x14ac:dyDescent="0.2"/>
    <row r="285" ht="24.95" customHeight="1" x14ac:dyDescent="0.2"/>
    <row r="286" ht="24.95" customHeight="1" x14ac:dyDescent="0.2"/>
    <row r="287" ht="24.95" customHeight="1" x14ac:dyDescent="0.2"/>
    <row r="288" ht="24.95" customHeight="1" x14ac:dyDescent="0.2"/>
    <row r="289" ht="24.95" customHeight="1" x14ac:dyDescent="0.2"/>
    <row r="290" ht="24.95" customHeight="1" x14ac:dyDescent="0.2"/>
    <row r="291" ht="24.95" customHeight="1" x14ac:dyDescent="0.2"/>
    <row r="292" ht="24.95" customHeight="1" x14ac:dyDescent="0.2"/>
    <row r="293" ht="24.95" customHeight="1" x14ac:dyDescent="0.2"/>
    <row r="294" ht="24.95" customHeight="1" x14ac:dyDescent="0.2"/>
    <row r="295" ht="24.95" customHeight="1" x14ac:dyDescent="0.2"/>
    <row r="296" ht="24.95" customHeight="1" x14ac:dyDescent="0.2"/>
    <row r="297" ht="24.95" customHeight="1" x14ac:dyDescent="0.2"/>
    <row r="298" ht="24.95" customHeight="1" x14ac:dyDescent="0.2"/>
    <row r="299" ht="24.95" customHeight="1" x14ac:dyDescent="0.2"/>
    <row r="300" ht="24.95" customHeight="1" x14ac:dyDescent="0.2"/>
    <row r="301" ht="24.95" customHeight="1" x14ac:dyDescent="0.2"/>
    <row r="302" ht="24.95" customHeight="1" x14ac:dyDescent="0.2"/>
    <row r="303" ht="24.95" customHeight="1" x14ac:dyDescent="0.2"/>
    <row r="304" ht="24.95" customHeight="1" x14ac:dyDescent="0.2"/>
  </sheetData>
  <mergeCells count="11">
    <mergeCell ref="L7:L8"/>
    <mergeCell ref="T6:U7"/>
    <mergeCell ref="K7:K8"/>
    <mergeCell ref="M7:M8"/>
    <mergeCell ref="P7:P8"/>
    <mergeCell ref="Q7:Q8"/>
    <mergeCell ref="B7:B8"/>
    <mergeCell ref="D7:D8"/>
    <mergeCell ref="G7:G8"/>
    <mergeCell ref="H7:H8"/>
    <mergeCell ref="C7:C8"/>
  </mergeCells>
  <phoneticPr fontId="14" type="noConversion"/>
  <conditionalFormatting sqref="J9:J14 J16">
    <cfRule type="expression" dxfId="133" priority="27" stopIfTrue="1">
      <formula>SUM(BS9+BV9+BY9+CB9+CE9+CH9+CK9+CN9)=1</formula>
    </cfRule>
    <cfRule type="expression" dxfId="132" priority="28" stopIfTrue="1">
      <formula>SUM(BS9+BV9+BY9+CB9+CE9+CH9+CK9+CN9)=2</formula>
    </cfRule>
    <cfRule type="expression" dxfId="131" priority="29" stopIfTrue="1">
      <formula>SUM(BS9+BV9+BY9+CB9+CE9+CH9+CK9+CN9)=3</formula>
    </cfRule>
  </conditionalFormatting>
  <conditionalFormatting sqref="S9:S16">
    <cfRule type="expression" dxfId="130" priority="30" stopIfTrue="1">
      <formula>SUM(BT9+BW9+BZ9+CC9+CF9+CI9+CL9+CO9)=1</formula>
    </cfRule>
    <cfRule type="expression" dxfId="129" priority="31" stopIfTrue="1">
      <formula>SUM(BT9+BW9+BZ9+CC9+CF9+CI9+CL9+CO9)=2</formula>
    </cfRule>
    <cfRule type="expression" dxfId="128" priority="32" stopIfTrue="1">
      <formula>SUM(BT9+BW9+BZ9+CC9+CF9+CI9+CL9+CO9)=3</formula>
    </cfRule>
  </conditionalFormatting>
  <conditionalFormatting sqref="BS10:BT16 CN10:CO16 CK10:CL16 CH10:CI16 CE10:CF16 CB10:CC16 BY10:BZ16 BV10:BW16 AM9:AS16 X9:AK16 BK9:BQ16 AV9:BI16">
    <cfRule type="cellIs" dxfId="127" priority="33" stopIfTrue="1" operator="greaterThan">
      <formula>0</formula>
    </cfRule>
  </conditionalFormatting>
  <conditionalFormatting sqref="J12:J15">
    <cfRule type="expression" dxfId="126" priority="20" stopIfTrue="1">
      <formula>SUM(BS12+BV12+BY12+CB12+CE12+CH12+CK12+CN12)=1</formula>
    </cfRule>
    <cfRule type="expression" dxfId="125" priority="21" stopIfTrue="1">
      <formula>SUM(BS12+BV12+BY12+CB12+CE12+CH12+CK12+CN12)=2</formula>
    </cfRule>
    <cfRule type="expression" dxfId="124" priority="22" stopIfTrue="1">
      <formula>SUM(BS12+BV12+BY12+CB12+CE12+CH12+CK12+CN12)=3</formula>
    </cfRule>
  </conditionalFormatting>
  <conditionalFormatting sqref="J16">
    <cfRule type="expression" dxfId="123" priority="7" stopIfTrue="1">
      <formula>SUM(BS16+BV16+BY16+CB16+CE16+CH16+CK16+CN16)=1</formula>
    </cfRule>
    <cfRule type="expression" dxfId="122" priority="8" stopIfTrue="1">
      <formula>SUM(BS16+BV16+BY16+CB16+CE16+CH16+CK16+CN16)=2</formula>
    </cfRule>
    <cfRule type="expression" dxfId="121" priority="9" stopIfTrue="1">
      <formula>SUM(BS16+BV16+BY16+CB16+CE16+CH16+CK16+CN16)=3</formula>
    </cfRule>
  </conditionalFormatting>
  <conditionalFormatting sqref="J16">
    <cfRule type="expression" dxfId="120" priority="4" stopIfTrue="1">
      <formula>SUM(BS16+BV16+BY16+CB16+CE16+CH16+CK16+CN16)=1</formula>
    </cfRule>
    <cfRule type="expression" dxfId="119" priority="5" stopIfTrue="1">
      <formula>SUM(BS16+BV16+BY16+CB16+CE16+CH16+CK16+CN16)=2</formula>
    </cfRule>
    <cfRule type="expression" dxfId="118" priority="6" stopIfTrue="1">
      <formula>SUM(BS16+BV16+BY16+CB16+CE16+CH16+CK16+CN16)=3</formula>
    </cfRule>
  </conditionalFormatting>
  <conditionalFormatting sqref="J16">
    <cfRule type="expression" dxfId="117" priority="1" stopIfTrue="1">
      <formula>SUM(BS16+BV16+BY16+CB16+CE16+CH16+CK16+CN16)=1</formula>
    </cfRule>
    <cfRule type="expression" dxfId="116" priority="2" stopIfTrue="1">
      <formula>SUM(BS16+BV16+BY16+CB16+CE16+CH16+CK16+CN16)=2</formula>
    </cfRule>
    <cfRule type="expression" dxfId="115" priority="3" stopIfTrue="1">
      <formula>SUM(BS16+BV16+BY16+CB16+CE16+CH16+CK16+CN16)=3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scale="83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5">
    <tabColor rgb="FF99CCFF"/>
  </sheetPr>
  <dimension ref="A1:CO309"/>
  <sheetViews>
    <sheetView topLeftCell="B2" workbookViewId="0">
      <pane xSplit="1" ySplit="7" topLeftCell="C9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x14ac:dyDescent="0.2"/>
  <cols>
    <col min="1" max="1" width="9.140625" style="1"/>
    <col min="2" max="3" width="6.7109375" style="1" customWidth="1"/>
    <col min="4" max="4" width="18.7109375" style="1" customWidth="1"/>
    <col min="5" max="6" width="7.7109375" style="1" customWidth="1"/>
    <col min="7" max="8" width="5.7109375" style="1" customWidth="1"/>
    <col min="9" max="9" width="15.7109375" style="1" customWidth="1"/>
    <col min="10" max="10" width="5.7109375" style="1" customWidth="1"/>
    <col min="11" max="12" width="6.7109375" style="1" customWidth="1"/>
    <col min="13" max="13" width="18.7109375" style="1" customWidth="1"/>
    <col min="14" max="15" width="7.7109375" style="1" customWidth="1"/>
    <col min="16" max="17" width="5.7109375" style="1" customWidth="1"/>
    <col min="18" max="18" width="15.7109375" style="1" customWidth="1"/>
    <col min="19" max="19" width="5.7109375" style="1" customWidth="1"/>
    <col min="20" max="20" width="6.7109375" style="1" customWidth="1"/>
    <col min="21" max="21" width="5.7109375" style="1" customWidth="1"/>
    <col min="22" max="23" width="9.140625" style="1"/>
    <col min="24" max="37" width="7.28515625" style="1" customWidth="1"/>
    <col min="38" max="38" width="1.7109375" style="1" customWidth="1"/>
    <col min="39" max="45" width="7.28515625" style="1" customWidth="1"/>
    <col min="46" max="47" width="9.140625" style="1"/>
    <col min="48" max="61" width="7.28515625" style="1" customWidth="1"/>
    <col min="62" max="62" width="1.7109375" style="1" customWidth="1"/>
    <col min="63" max="69" width="7.28515625" style="1" customWidth="1"/>
    <col min="70" max="70" width="9.140625" style="1"/>
    <col min="71" max="72" width="7.28515625" style="1" customWidth="1"/>
    <col min="73" max="73" width="9.140625" style="1"/>
    <col min="74" max="75" width="7.28515625" style="1" customWidth="1"/>
    <col min="76" max="76" width="9.140625" style="1"/>
    <col min="77" max="78" width="7.28515625" style="1" customWidth="1"/>
    <col min="79" max="79" width="9.140625" style="1"/>
    <col min="80" max="81" width="7.28515625" style="1" customWidth="1"/>
    <col min="82" max="82" width="9.140625" style="1"/>
    <col min="83" max="84" width="7.28515625" style="1" customWidth="1"/>
    <col min="85" max="85" width="9.140625" style="1"/>
    <col min="86" max="87" width="7.28515625" style="1" customWidth="1"/>
    <col min="88" max="88" width="9.140625" style="1"/>
    <col min="89" max="90" width="7.28515625" style="1" customWidth="1"/>
    <col min="91" max="91" width="9.140625" style="1"/>
    <col min="92" max="93" width="7.28515625" style="1" customWidth="1"/>
    <col min="94" max="16384" width="9.140625" style="1"/>
  </cols>
  <sheetData>
    <row r="1" spans="1:93" x14ac:dyDescent="0.2">
      <c r="AK1" s="2">
        <v>26</v>
      </c>
    </row>
    <row r="2" spans="1:93" x14ac:dyDescent="0.2">
      <c r="A2" s="1">
        <f>'3-N'!A2+1</f>
        <v>9</v>
      </c>
      <c r="U2" s="3" t="str">
        <f>(MID("TABELA",1,6))&amp;" "&amp;(A2)</f>
        <v>TABELA 9</v>
      </c>
      <c r="AS2" s="3"/>
      <c r="BQ2" s="3"/>
    </row>
    <row r="3" spans="1:93" ht="20.25" thickBot="1" x14ac:dyDescent="0.3">
      <c r="B3" s="410" t="s">
        <v>91</v>
      </c>
      <c r="C3" s="215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  <c r="S3" s="5"/>
      <c r="T3" s="4"/>
      <c r="U3" s="4"/>
      <c r="X3" s="135" t="s">
        <v>0</v>
      </c>
      <c r="Y3" s="6"/>
      <c r="Z3" s="7"/>
      <c r="AA3" s="7"/>
      <c r="AB3" s="7"/>
      <c r="AC3" s="7"/>
      <c r="AD3" s="7"/>
      <c r="AE3" s="8"/>
      <c r="AF3" s="7"/>
      <c r="AG3" s="7"/>
      <c r="AH3" s="7"/>
      <c r="AI3" s="7"/>
      <c r="AJ3" s="9"/>
      <c r="AK3" s="10"/>
      <c r="AL3" s="9"/>
      <c r="AM3" s="139">
        <f>IF(G4&gt;0,E4&amp;", "&amp;F4&amp;", "&amp;G4,IF(F4&gt;0,E4&amp;", "&amp;F4,E4))</f>
        <v>4</v>
      </c>
      <c r="AN3" s="136"/>
      <c r="AO3" s="137"/>
      <c r="AP3" s="137"/>
      <c r="AQ3" s="137"/>
      <c r="AR3" s="137"/>
      <c r="AS3" s="138" t="str">
        <f>T($K4)</f>
        <v xml:space="preserve"> Rozkład: powszedni</v>
      </c>
      <c r="AV3" s="135" t="s">
        <v>31</v>
      </c>
      <c r="AW3" s="6"/>
      <c r="AX3" s="7"/>
      <c r="AY3" s="7"/>
      <c r="AZ3" s="7"/>
      <c r="BA3" s="7"/>
      <c r="BB3" s="7"/>
      <c r="BC3" s="8"/>
      <c r="BD3" s="7"/>
      <c r="BE3" s="7"/>
      <c r="BF3" s="7"/>
      <c r="BG3" s="7"/>
      <c r="BH3" s="9"/>
      <c r="BI3" s="10"/>
      <c r="BJ3" s="9"/>
      <c r="BK3" s="139">
        <f>IF(G4&gt;0,E4&amp;", "&amp;F4&amp;", "&amp;G4,IF(F4&gt;0,E4&amp;", "&amp;F4,E4))</f>
        <v>4</v>
      </c>
      <c r="BL3" s="136"/>
      <c r="BM3" s="137"/>
      <c r="BN3" s="137"/>
      <c r="BO3" s="137"/>
      <c r="BP3" s="137"/>
      <c r="BQ3" s="138" t="str">
        <f>T($K4)</f>
        <v xml:space="preserve"> Rozkład: powszedni</v>
      </c>
    </row>
    <row r="4" spans="1:93" ht="18.75" thickBot="1" x14ac:dyDescent="0.25">
      <c r="B4" s="11" t="s">
        <v>28</v>
      </c>
      <c r="C4" s="225"/>
      <c r="D4" s="12"/>
      <c r="E4" s="154">
        <v>4</v>
      </c>
      <c r="F4" s="12"/>
      <c r="G4" s="12"/>
      <c r="H4" s="12"/>
      <c r="I4" s="12"/>
      <c r="J4" s="13"/>
      <c r="K4" s="14" t="s">
        <v>1</v>
      </c>
      <c r="L4" s="229"/>
      <c r="M4" s="12"/>
      <c r="N4" s="12"/>
      <c r="O4" s="12"/>
      <c r="P4" s="12"/>
      <c r="Q4" s="12"/>
      <c r="R4" s="12"/>
      <c r="S4" s="12"/>
      <c r="T4" s="12"/>
      <c r="U4" s="15"/>
      <c r="X4" s="16" t="s">
        <v>2</v>
      </c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8"/>
      <c r="AM4" s="19" t="s">
        <v>27</v>
      </c>
      <c r="AN4" s="20"/>
      <c r="AO4" s="20"/>
      <c r="AP4" s="20"/>
      <c r="AQ4" s="20"/>
      <c r="AR4" s="20"/>
      <c r="AS4" s="21"/>
      <c r="AV4" s="155" t="s">
        <v>2</v>
      </c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7"/>
      <c r="BK4" s="158" t="s">
        <v>27</v>
      </c>
      <c r="BL4" s="159"/>
      <c r="BM4" s="159"/>
      <c r="BN4" s="159"/>
      <c r="BO4" s="159"/>
      <c r="BP4" s="159"/>
      <c r="BQ4" s="160"/>
    </row>
    <row r="5" spans="1:93" ht="12.75" customHeight="1" x14ac:dyDescent="0.2">
      <c r="B5" s="22" t="s">
        <v>214</v>
      </c>
      <c r="C5" s="23"/>
      <c r="D5" s="23"/>
      <c r="E5" s="23"/>
      <c r="F5" s="23"/>
      <c r="G5" s="23"/>
      <c r="H5" s="23"/>
      <c r="I5" s="23"/>
      <c r="J5" s="23"/>
      <c r="K5" s="24" t="s">
        <v>215</v>
      </c>
      <c r="L5" s="23"/>
      <c r="M5" s="23"/>
      <c r="N5" s="23"/>
      <c r="O5" s="23"/>
      <c r="P5" s="23"/>
      <c r="Q5" s="23"/>
      <c r="R5" s="23"/>
      <c r="S5" s="25"/>
      <c r="T5" s="145" t="s">
        <v>3</v>
      </c>
      <c r="U5" s="146"/>
      <c r="X5" s="26" t="s">
        <v>4</v>
      </c>
      <c r="Y5" s="27" t="s">
        <v>4</v>
      </c>
      <c r="Z5" s="27" t="s">
        <v>4</v>
      </c>
      <c r="AA5" s="28" t="s">
        <v>4</v>
      </c>
      <c r="AB5" s="28" t="s">
        <v>4</v>
      </c>
      <c r="AC5" s="27" t="s">
        <v>4</v>
      </c>
      <c r="AD5" s="27" t="s">
        <v>4</v>
      </c>
      <c r="AE5" s="28" t="s">
        <v>4</v>
      </c>
      <c r="AF5" s="28" t="s">
        <v>4</v>
      </c>
      <c r="AG5" s="27" t="s">
        <v>4</v>
      </c>
      <c r="AH5" s="27" t="s">
        <v>4</v>
      </c>
      <c r="AI5" s="28" t="s">
        <v>4</v>
      </c>
      <c r="AJ5" s="28" t="s">
        <v>4</v>
      </c>
      <c r="AK5" s="29" t="s">
        <v>4</v>
      </c>
      <c r="AM5" s="30" t="s">
        <v>4</v>
      </c>
      <c r="AN5" s="31" t="s">
        <v>4</v>
      </c>
      <c r="AO5" s="32" t="s">
        <v>4</v>
      </c>
      <c r="AP5" s="31" t="s">
        <v>4</v>
      </c>
      <c r="AQ5" s="32" t="s">
        <v>4</v>
      </c>
      <c r="AR5" s="31" t="s">
        <v>4</v>
      </c>
      <c r="AS5" s="33" t="s">
        <v>4</v>
      </c>
      <c r="AV5" s="26" t="s">
        <v>4</v>
      </c>
      <c r="AW5" s="27" t="s">
        <v>4</v>
      </c>
      <c r="AX5" s="27" t="s">
        <v>4</v>
      </c>
      <c r="AY5" s="28" t="s">
        <v>4</v>
      </c>
      <c r="AZ5" s="28" t="s">
        <v>4</v>
      </c>
      <c r="BA5" s="27" t="s">
        <v>4</v>
      </c>
      <c r="BB5" s="27" t="s">
        <v>4</v>
      </c>
      <c r="BC5" s="28" t="s">
        <v>4</v>
      </c>
      <c r="BD5" s="28" t="s">
        <v>4</v>
      </c>
      <c r="BE5" s="27" t="s">
        <v>4</v>
      </c>
      <c r="BF5" s="27" t="s">
        <v>4</v>
      </c>
      <c r="BG5" s="28" t="s">
        <v>4</v>
      </c>
      <c r="BH5" s="28" t="s">
        <v>4</v>
      </c>
      <c r="BI5" s="29" t="s">
        <v>4</v>
      </c>
      <c r="BK5" s="30" t="s">
        <v>4</v>
      </c>
      <c r="BL5" s="31" t="s">
        <v>4</v>
      </c>
      <c r="BM5" s="32" t="s">
        <v>4</v>
      </c>
      <c r="BN5" s="31" t="s">
        <v>4</v>
      </c>
      <c r="BO5" s="32" t="s">
        <v>4</v>
      </c>
      <c r="BP5" s="31" t="s">
        <v>4</v>
      </c>
      <c r="BQ5" s="33" t="s">
        <v>4</v>
      </c>
    </row>
    <row r="6" spans="1:93" x14ac:dyDescent="0.2">
      <c r="B6" s="34" t="s">
        <v>5</v>
      </c>
      <c r="C6" s="226"/>
      <c r="D6" s="35"/>
      <c r="E6" s="35"/>
      <c r="F6" s="36"/>
      <c r="G6" s="37" t="s">
        <v>6</v>
      </c>
      <c r="H6" s="38"/>
      <c r="I6" s="39"/>
      <c r="J6" s="40"/>
      <c r="K6" s="41" t="s">
        <v>5</v>
      </c>
      <c r="L6" s="226"/>
      <c r="M6" s="35"/>
      <c r="N6" s="35"/>
      <c r="O6" s="36"/>
      <c r="P6" s="37" t="s">
        <v>6</v>
      </c>
      <c r="Q6" s="38"/>
      <c r="R6" s="39"/>
      <c r="S6" s="42"/>
      <c r="T6" s="458" t="s">
        <v>7</v>
      </c>
      <c r="U6" s="459"/>
      <c r="X6" s="43">
        <v>2.0099999999999998</v>
      </c>
      <c r="Y6" s="44">
        <v>5.01</v>
      </c>
      <c r="Z6" s="44">
        <v>6.31</v>
      </c>
      <c r="AA6" s="45">
        <v>8.01</v>
      </c>
      <c r="AB6" s="46">
        <v>9.31</v>
      </c>
      <c r="AC6" s="44">
        <v>11.01</v>
      </c>
      <c r="AD6" s="44">
        <v>12.31</v>
      </c>
      <c r="AE6" s="46">
        <v>14.01</v>
      </c>
      <c r="AF6" s="46">
        <v>15.31</v>
      </c>
      <c r="AG6" s="44">
        <v>17.010000000000002</v>
      </c>
      <c r="AH6" s="44">
        <v>18.309999999999999</v>
      </c>
      <c r="AI6" s="46">
        <v>20.010000000000002</v>
      </c>
      <c r="AJ6" s="46">
        <v>21.31</v>
      </c>
      <c r="AK6" s="47">
        <v>23.01</v>
      </c>
      <c r="AM6" s="48">
        <v>5.01</v>
      </c>
      <c r="AN6" s="49">
        <v>8.01</v>
      </c>
      <c r="AO6" s="50">
        <v>11.01</v>
      </c>
      <c r="AP6" s="49">
        <v>14.01</v>
      </c>
      <c r="AQ6" s="50">
        <v>17.010000000000002</v>
      </c>
      <c r="AR6" s="49">
        <v>20.010000000000002</v>
      </c>
      <c r="AS6" s="51">
        <v>23.01</v>
      </c>
      <c r="AV6" s="43">
        <v>2.0099999999999998</v>
      </c>
      <c r="AW6" s="44">
        <v>5.01</v>
      </c>
      <c r="AX6" s="44">
        <v>6.31</v>
      </c>
      <c r="AY6" s="45">
        <v>8.01</v>
      </c>
      <c r="AZ6" s="46">
        <v>9.31</v>
      </c>
      <c r="BA6" s="44">
        <v>11.01</v>
      </c>
      <c r="BB6" s="44">
        <v>12.31</v>
      </c>
      <c r="BC6" s="46">
        <v>14.01</v>
      </c>
      <c r="BD6" s="46">
        <v>15.31</v>
      </c>
      <c r="BE6" s="44">
        <v>17.010000000000002</v>
      </c>
      <c r="BF6" s="44">
        <v>18.309999999999999</v>
      </c>
      <c r="BG6" s="46">
        <v>20.010000000000002</v>
      </c>
      <c r="BH6" s="46">
        <v>21.31</v>
      </c>
      <c r="BI6" s="47">
        <v>23.01</v>
      </c>
      <c r="BK6" s="48">
        <v>5.01</v>
      </c>
      <c r="BL6" s="49">
        <v>8.01</v>
      </c>
      <c r="BM6" s="50">
        <v>11.01</v>
      </c>
      <c r="BN6" s="49">
        <v>14.01</v>
      </c>
      <c r="BO6" s="50">
        <v>17.010000000000002</v>
      </c>
      <c r="BP6" s="49">
        <v>20.010000000000002</v>
      </c>
      <c r="BQ6" s="51">
        <v>23.01</v>
      </c>
    </row>
    <row r="7" spans="1:93" ht="26.25" thickBot="1" x14ac:dyDescent="0.3">
      <c r="B7" s="452" t="s">
        <v>8</v>
      </c>
      <c r="C7" s="454" t="s">
        <v>48</v>
      </c>
      <c r="D7" s="454" t="s">
        <v>9</v>
      </c>
      <c r="E7" s="52" t="s">
        <v>10</v>
      </c>
      <c r="F7" s="53"/>
      <c r="G7" s="456" t="s">
        <v>11</v>
      </c>
      <c r="H7" s="456" t="s">
        <v>12</v>
      </c>
      <c r="I7" s="54" t="s">
        <v>13</v>
      </c>
      <c r="J7" s="55"/>
      <c r="K7" s="454" t="s">
        <v>8</v>
      </c>
      <c r="L7" s="454" t="s">
        <v>48</v>
      </c>
      <c r="M7" s="454" t="s">
        <v>9</v>
      </c>
      <c r="N7" s="52" t="s">
        <v>10</v>
      </c>
      <c r="O7" s="53"/>
      <c r="P7" s="456" t="s">
        <v>11</v>
      </c>
      <c r="Q7" s="456" t="s">
        <v>12</v>
      </c>
      <c r="R7" s="56" t="s">
        <v>14</v>
      </c>
      <c r="S7" s="57"/>
      <c r="T7" s="460"/>
      <c r="U7" s="461"/>
      <c r="X7" s="58" t="s">
        <v>15</v>
      </c>
      <c r="Y7" s="59" t="s">
        <v>15</v>
      </c>
      <c r="Z7" s="59" t="s">
        <v>15</v>
      </c>
      <c r="AA7" s="60" t="s">
        <v>15</v>
      </c>
      <c r="AB7" s="60" t="s">
        <v>15</v>
      </c>
      <c r="AC7" s="59" t="s">
        <v>15</v>
      </c>
      <c r="AD7" s="59" t="s">
        <v>15</v>
      </c>
      <c r="AE7" s="60" t="s">
        <v>15</v>
      </c>
      <c r="AF7" s="60" t="s">
        <v>15</v>
      </c>
      <c r="AG7" s="59" t="s">
        <v>15</v>
      </c>
      <c r="AH7" s="59" t="s">
        <v>15</v>
      </c>
      <c r="AI7" s="60" t="s">
        <v>15</v>
      </c>
      <c r="AJ7" s="60" t="s">
        <v>15</v>
      </c>
      <c r="AK7" s="61" t="s">
        <v>15</v>
      </c>
      <c r="AL7" s="62"/>
      <c r="AM7" s="63" t="s">
        <v>15</v>
      </c>
      <c r="AN7" s="64" t="s">
        <v>15</v>
      </c>
      <c r="AO7" s="65" t="s">
        <v>15</v>
      </c>
      <c r="AP7" s="64" t="s">
        <v>15</v>
      </c>
      <c r="AQ7" s="65" t="s">
        <v>15</v>
      </c>
      <c r="AR7" s="64" t="s">
        <v>15</v>
      </c>
      <c r="AS7" s="66" t="s">
        <v>15</v>
      </c>
      <c r="AV7" s="58" t="s">
        <v>15</v>
      </c>
      <c r="AW7" s="59" t="s">
        <v>15</v>
      </c>
      <c r="AX7" s="59" t="s">
        <v>15</v>
      </c>
      <c r="AY7" s="60" t="s">
        <v>15</v>
      </c>
      <c r="AZ7" s="60" t="s">
        <v>15</v>
      </c>
      <c r="BA7" s="59" t="s">
        <v>15</v>
      </c>
      <c r="BB7" s="59" t="s">
        <v>15</v>
      </c>
      <c r="BC7" s="60" t="s">
        <v>15</v>
      </c>
      <c r="BD7" s="60" t="s">
        <v>15</v>
      </c>
      <c r="BE7" s="59" t="s">
        <v>15</v>
      </c>
      <c r="BF7" s="59" t="s">
        <v>15</v>
      </c>
      <c r="BG7" s="60" t="s">
        <v>15</v>
      </c>
      <c r="BH7" s="60" t="s">
        <v>15</v>
      </c>
      <c r="BI7" s="61" t="s">
        <v>15</v>
      </c>
      <c r="BJ7" s="62"/>
      <c r="BK7" s="63" t="s">
        <v>15</v>
      </c>
      <c r="BL7" s="64" t="s">
        <v>15</v>
      </c>
      <c r="BM7" s="65" t="s">
        <v>15</v>
      </c>
      <c r="BN7" s="64" t="s">
        <v>15</v>
      </c>
      <c r="BO7" s="65" t="s">
        <v>15</v>
      </c>
      <c r="BP7" s="64" t="s">
        <v>15</v>
      </c>
      <c r="BQ7" s="66" t="s">
        <v>15</v>
      </c>
      <c r="BS7" s="135" t="s">
        <v>57</v>
      </c>
      <c r="BT7" s="139"/>
      <c r="BV7" s="135" t="s">
        <v>59</v>
      </c>
      <c r="BW7" s="139"/>
      <c r="BY7" s="135" t="s">
        <v>60</v>
      </c>
      <c r="BZ7" s="139"/>
      <c r="CB7" s="135" t="s">
        <v>61</v>
      </c>
      <c r="CC7" s="139"/>
      <c r="CE7" s="135" t="s">
        <v>62</v>
      </c>
      <c r="CF7" s="139"/>
      <c r="CH7" s="135" t="s">
        <v>63</v>
      </c>
      <c r="CI7" s="139"/>
      <c r="CK7" s="135" t="s">
        <v>64</v>
      </c>
      <c r="CL7" s="139"/>
      <c r="CN7" s="135" t="s">
        <v>65</v>
      </c>
      <c r="CO7" s="139"/>
    </row>
    <row r="8" spans="1:93" ht="26.25" thickBot="1" x14ac:dyDescent="0.25">
      <c r="B8" s="453"/>
      <c r="C8" s="455"/>
      <c r="D8" s="455"/>
      <c r="E8" s="67" t="s">
        <v>16</v>
      </c>
      <c r="F8" s="67" t="s">
        <v>17</v>
      </c>
      <c r="G8" s="457"/>
      <c r="H8" s="457"/>
      <c r="I8" s="68" t="s">
        <v>18</v>
      </c>
      <c r="J8" s="68" t="s">
        <v>19</v>
      </c>
      <c r="K8" s="455"/>
      <c r="L8" s="455"/>
      <c r="M8" s="455"/>
      <c r="N8" s="67" t="s">
        <v>20</v>
      </c>
      <c r="O8" s="67" t="s">
        <v>21</v>
      </c>
      <c r="P8" s="457"/>
      <c r="Q8" s="457"/>
      <c r="R8" s="68" t="s">
        <v>18</v>
      </c>
      <c r="S8" s="68" t="s">
        <v>19</v>
      </c>
      <c r="T8" s="68" t="s">
        <v>11</v>
      </c>
      <c r="U8" s="69" t="s">
        <v>12</v>
      </c>
      <c r="X8" s="70">
        <v>5</v>
      </c>
      <c r="Y8" s="71">
        <v>6.3</v>
      </c>
      <c r="Z8" s="71">
        <v>8</v>
      </c>
      <c r="AA8" s="72">
        <v>9.3000000000000007</v>
      </c>
      <c r="AB8" s="73">
        <v>11</v>
      </c>
      <c r="AC8" s="71">
        <v>12.3</v>
      </c>
      <c r="AD8" s="71">
        <v>14</v>
      </c>
      <c r="AE8" s="73">
        <v>15.3</v>
      </c>
      <c r="AF8" s="73">
        <v>17</v>
      </c>
      <c r="AG8" s="71">
        <v>18.3</v>
      </c>
      <c r="AH8" s="71">
        <v>20</v>
      </c>
      <c r="AI8" s="73">
        <v>21.3</v>
      </c>
      <c r="AJ8" s="73">
        <v>23</v>
      </c>
      <c r="AK8" s="74">
        <v>2</v>
      </c>
      <c r="AL8" s="62"/>
      <c r="AM8" s="75">
        <v>8</v>
      </c>
      <c r="AN8" s="76">
        <v>11</v>
      </c>
      <c r="AO8" s="77">
        <v>14</v>
      </c>
      <c r="AP8" s="76">
        <v>17</v>
      </c>
      <c r="AQ8" s="77">
        <v>20</v>
      </c>
      <c r="AR8" s="76">
        <v>23</v>
      </c>
      <c r="AS8" s="78">
        <v>5</v>
      </c>
      <c r="AV8" s="70">
        <v>5</v>
      </c>
      <c r="AW8" s="71">
        <v>6.3</v>
      </c>
      <c r="AX8" s="71">
        <v>8</v>
      </c>
      <c r="AY8" s="72">
        <v>9.3000000000000007</v>
      </c>
      <c r="AZ8" s="73">
        <v>11</v>
      </c>
      <c r="BA8" s="71">
        <v>12.3</v>
      </c>
      <c r="BB8" s="71">
        <v>14</v>
      </c>
      <c r="BC8" s="73">
        <v>15.3</v>
      </c>
      <c r="BD8" s="73">
        <v>17</v>
      </c>
      <c r="BE8" s="71">
        <v>18.3</v>
      </c>
      <c r="BF8" s="71">
        <v>20</v>
      </c>
      <c r="BG8" s="73">
        <v>21.3</v>
      </c>
      <c r="BH8" s="73">
        <v>23</v>
      </c>
      <c r="BI8" s="74">
        <v>2</v>
      </c>
      <c r="BJ8" s="62"/>
      <c r="BK8" s="75">
        <v>8</v>
      </c>
      <c r="BL8" s="76">
        <v>11</v>
      </c>
      <c r="BM8" s="77">
        <v>14</v>
      </c>
      <c r="BN8" s="76">
        <v>17</v>
      </c>
      <c r="BO8" s="77">
        <v>20</v>
      </c>
      <c r="BP8" s="76">
        <v>23</v>
      </c>
      <c r="BQ8" s="78">
        <v>5</v>
      </c>
      <c r="BS8" s="16" t="s">
        <v>55</v>
      </c>
      <c r="BT8" s="230" t="s">
        <v>56</v>
      </c>
      <c r="BV8" s="16" t="s">
        <v>55</v>
      </c>
      <c r="BW8" s="230" t="s">
        <v>56</v>
      </c>
      <c r="BY8" s="16" t="s">
        <v>55</v>
      </c>
      <c r="BZ8" s="230" t="s">
        <v>56</v>
      </c>
      <c r="CB8" s="16" t="s">
        <v>55</v>
      </c>
      <c r="CC8" s="230" t="s">
        <v>56</v>
      </c>
      <c r="CE8" s="16" t="s">
        <v>55</v>
      </c>
      <c r="CF8" s="230" t="s">
        <v>56</v>
      </c>
      <c r="CH8" s="16" t="s">
        <v>55</v>
      </c>
      <c r="CI8" s="230" t="s">
        <v>56</v>
      </c>
      <c r="CK8" s="16" t="s">
        <v>55</v>
      </c>
      <c r="CL8" s="230" t="s">
        <v>56</v>
      </c>
      <c r="CN8" s="16" t="s">
        <v>55</v>
      </c>
      <c r="CO8" s="230" t="s">
        <v>56</v>
      </c>
    </row>
    <row r="9" spans="1:93" ht="24.95" customHeight="1" x14ac:dyDescent="0.2">
      <c r="B9" s="79">
        <v>4.21</v>
      </c>
      <c r="C9" s="392" t="s">
        <v>71</v>
      </c>
      <c r="D9" s="389" t="s">
        <v>177</v>
      </c>
      <c r="E9" s="443">
        <v>7.7</v>
      </c>
      <c r="F9" s="443" t="s">
        <v>23</v>
      </c>
      <c r="G9" s="80">
        <v>4</v>
      </c>
      <c r="H9" s="373">
        <f t="shared" ref="H9:H10" si="0">G9/(N(E9)+N(F9))</f>
        <v>0.51948051948051943</v>
      </c>
      <c r="I9" s="81" t="s">
        <v>116</v>
      </c>
      <c r="J9" s="82">
        <v>4</v>
      </c>
      <c r="K9" s="83">
        <v>4.51</v>
      </c>
      <c r="L9" s="392" t="s">
        <v>71</v>
      </c>
      <c r="M9" s="389" t="s">
        <v>227</v>
      </c>
      <c r="N9" s="439">
        <v>7.3</v>
      </c>
      <c r="O9" s="443" t="s">
        <v>23</v>
      </c>
      <c r="P9" s="82">
        <v>4</v>
      </c>
      <c r="Q9" s="373">
        <f t="shared" ref="Q9:Q20" si="1">P9/(N(N9)+N(O9))</f>
        <v>0.54794520547945202</v>
      </c>
      <c r="R9" s="96" t="s">
        <v>190</v>
      </c>
      <c r="S9" s="82">
        <v>4</v>
      </c>
      <c r="T9" s="84">
        <f t="shared" ref="T9:T22" si="2">G9+P9</f>
        <v>8</v>
      </c>
      <c r="U9" s="85">
        <f t="shared" ref="U9:U22" si="3">T9/(N(E9)+N(F9)+N(N9)+N(O9))</f>
        <v>0.53333333333333333</v>
      </c>
      <c r="X9" s="86">
        <f t="shared" ref="X9:AJ20" si="4">IF(N($B9)&gt;0,IF($B9&gt;=X$6,IF($B9&lt;=X$8,$G9,0),0),0)+IF(N($K9)&gt;0,IF($K9&gt;=X$6,IF($K9&lt;=X$8,$P9,0),0),0)</f>
        <v>8</v>
      </c>
      <c r="Y9" s="87">
        <f t="shared" si="4"/>
        <v>0</v>
      </c>
      <c r="Z9" s="87">
        <f t="shared" si="4"/>
        <v>0</v>
      </c>
      <c r="AA9" s="88">
        <f t="shared" si="4"/>
        <v>0</v>
      </c>
      <c r="AB9" s="88">
        <f t="shared" si="4"/>
        <v>0</v>
      </c>
      <c r="AC9" s="87">
        <f t="shared" si="4"/>
        <v>0</v>
      </c>
      <c r="AD9" s="87">
        <f t="shared" si="4"/>
        <v>0</v>
      </c>
      <c r="AE9" s="88">
        <f t="shared" si="4"/>
        <v>0</v>
      </c>
      <c r="AF9" s="88">
        <f t="shared" si="4"/>
        <v>0</v>
      </c>
      <c r="AG9" s="87">
        <f t="shared" si="4"/>
        <v>0</v>
      </c>
      <c r="AH9" s="87">
        <f t="shared" si="4"/>
        <v>0</v>
      </c>
      <c r="AI9" s="88">
        <f t="shared" si="4"/>
        <v>0</v>
      </c>
      <c r="AJ9" s="88">
        <f t="shared" si="4"/>
        <v>0</v>
      </c>
      <c r="AK9" s="89">
        <f t="shared" ref="AK9:AK21" si="5">IF(N($B9)&gt;0,IF($B9&gt;=AK$6,IF($B9&lt;=AK$1,$G9,0),0),0)+IF(N($K9)&gt;0,IF($K9&gt;=AK$6,IF($K9&lt;=AK$1,$P9,0),0),0)</f>
        <v>0</v>
      </c>
      <c r="AM9" s="90">
        <f t="shared" ref="AM9:AM21" si="6">Y9+Z9</f>
        <v>0</v>
      </c>
      <c r="AN9" s="91">
        <f t="shared" ref="AN9:AN21" si="7">AA9+AB9</f>
        <v>0</v>
      </c>
      <c r="AO9" s="92">
        <f t="shared" ref="AO9:AO21" si="8">AC9+AD9</f>
        <v>0</v>
      </c>
      <c r="AP9" s="91">
        <f t="shared" ref="AP9:AP21" si="9">AE9+AF9</f>
        <v>0</v>
      </c>
      <c r="AQ9" s="92">
        <f t="shared" ref="AQ9:AQ21" si="10">AG9+AH9</f>
        <v>0</v>
      </c>
      <c r="AR9" s="91">
        <f t="shared" ref="AR9:AR21" si="11">AI9+AJ9</f>
        <v>0</v>
      </c>
      <c r="AS9" s="93">
        <f t="shared" ref="AS9:AS21" si="12">AK9+X9</f>
        <v>8</v>
      </c>
      <c r="AV9" s="86">
        <f t="shared" ref="AV9:BH20" si="13">IF(N($B9)&gt;0,IF($B9&gt;=AV$6,IF($B9&lt;=AV$8,N($E9)+N($F9),0),0),0)+IF(N($K9)&gt;0,IF($K9&gt;=AV$6,IF($K9&lt;=AV$8,N($N9)+N($O9),0),0),0)</f>
        <v>15</v>
      </c>
      <c r="AW9" s="87">
        <f t="shared" si="13"/>
        <v>0</v>
      </c>
      <c r="AX9" s="87">
        <f t="shared" si="13"/>
        <v>0</v>
      </c>
      <c r="AY9" s="88">
        <f t="shared" si="13"/>
        <v>0</v>
      </c>
      <c r="AZ9" s="88">
        <f t="shared" si="13"/>
        <v>0</v>
      </c>
      <c r="BA9" s="87">
        <f t="shared" si="13"/>
        <v>0</v>
      </c>
      <c r="BB9" s="87">
        <f t="shared" si="13"/>
        <v>0</v>
      </c>
      <c r="BC9" s="88">
        <f t="shared" si="13"/>
        <v>0</v>
      </c>
      <c r="BD9" s="88">
        <f t="shared" si="13"/>
        <v>0</v>
      </c>
      <c r="BE9" s="87">
        <f t="shared" si="13"/>
        <v>0</v>
      </c>
      <c r="BF9" s="87">
        <f t="shared" si="13"/>
        <v>0</v>
      </c>
      <c r="BG9" s="88">
        <f t="shared" si="13"/>
        <v>0</v>
      </c>
      <c r="BH9" s="88">
        <f t="shared" si="13"/>
        <v>0</v>
      </c>
      <c r="BI9" s="89">
        <f t="shared" ref="BI9:BI21" si="14">IF(N($B9)&gt;0,IF($B9&gt;=BI$6,IF($B9&lt;=BI$8+24,N($E9)+N($F9),0),0),0)+IF(N($K9)&gt;0,IF($K9&gt;=BI$6,IF($K9&lt;=BI$8+24,N($N9)+N($O9),0),0),0)+IF(N($B9)&gt;0,IF($B9&lt;=BI$8,N($E9)+N($F9),0),0)+IF(N($K9)&gt;0,IF($K9&lt;=BI$8,N($N9)+N($O9),0),0)</f>
        <v>0</v>
      </c>
      <c r="BK9" s="161">
        <f t="shared" ref="BK9:BK21" si="15">AW9+AX9</f>
        <v>0</v>
      </c>
      <c r="BL9" s="162">
        <f t="shared" ref="BL9:BL21" si="16">AY9+AZ9</f>
        <v>0</v>
      </c>
      <c r="BM9" s="163">
        <f t="shared" ref="BM9:BM21" si="17">BA9+BB9</f>
        <v>0</v>
      </c>
      <c r="BN9" s="162">
        <f t="shared" ref="BN9:BN21" si="18">BC9+BD9</f>
        <v>0</v>
      </c>
      <c r="BO9" s="163">
        <f t="shared" ref="BO9:BO21" si="19">BE9+BF9</f>
        <v>0</v>
      </c>
      <c r="BP9" s="162">
        <f t="shared" ref="BP9:BP21" si="20">BG9+BH9</f>
        <v>0</v>
      </c>
      <c r="BQ9" s="164">
        <f t="shared" ref="BQ9:BQ21" si="21">BI9+AV9</f>
        <v>15</v>
      </c>
      <c r="BS9" s="86">
        <f>IF(T($C9)=T('Typy taboru'!$C$8),IF($J9&gt;0,IF($J9&gt;='Typy taboru'!$F$8,IF($J9&gt;'Typy taboru'!$G$8,IF($J9&gt;'Typy taboru'!$I$8,3,2),1),0)),0)</f>
        <v>0</v>
      </c>
      <c r="BT9" s="231">
        <f>IF(T($L9)=T('Typy taboru'!$C$8),IF($S9&gt;0,IF($S9&gt;='Typy taboru'!$F$8,IF($S9&gt;'Typy taboru'!$G$8,IF($S9&gt;'Typy taboru'!$I$8,3,2),1),0)),0)</f>
        <v>0</v>
      </c>
      <c r="BV9" s="237">
        <f>IF(T($C9)=T('Typy taboru'!$C$9),IF($J9&gt;0,IF($J9&gt;='Typy taboru'!$F$9,IF($J9&gt;'Typy taboru'!$G$9,IF($J9&gt;'Typy taboru'!$I$9,3,2),1),0)),0)</f>
        <v>0</v>
      </c>
      <c r="BW9" s="238">
        <f>IF(T($L9)=T('Typy taboru'!$C$9),IF($S9&gt;0,IF($S9&gt;='Typy taboru'!$F$9,IF($S9&gt;'Typy taboru'!$G$9,IF($S9&gt;'Typy taboru'!$I$9,3,2),1),0)),0)</f>
        <v>0</v>
      </c>
      <c r="BX9" s="216"/>
      <c r="BY9" s="237">
        <f>IF(T($C9)=T('Typy taboru'!$C$10),IF($J9&gt;0,IF($J9&gt;='Typy taboru'!$F$10,IF($J9&gt;'Typy taboru'!$G$10,IF($J9&gt;'Typy taboru'!$I$10,3,2),1),0)),0)</f>
        <v>0</v>
      </c>
      <c r="BZ9" s="238">
        <f>IF(T($L9)=T('Typy taboru'!$C$10),IF($S9&gt;0,IF($S9&gt;='Typy taboru'!$F$10,IF($S9&gt;'Typy taboru'!$G$10,IF($S9&gt;'Typy taboru'!$I$10,3,2),1),0)),0)</f>
        <v>0</v>
      </c>
      <c r="CB9" s="86">
        <f>IF(T($C9)=T('Typy taboru'!$C$11),IF($J9&gt;0,IF($J9&gt;='Typy taboru'!$F$11,IF($J9&gt;'Typy taboru'!$G$11,IF($J9&gt;'Typy taboru'!$I$11,3,2),1),0)),0)</f>
        <v>0</v>
      </c>
      <c r="CC9" s="231">
        <f>IF(T($L9)=T('Typy taboru'!$C$11),IF($S9&gt;0,IF($S9&gt;='Typy taboru'!$F$11,IF($S9&gt;'Typy taboru'!$G$11,IF($S9&gt;'Typy taboru'!$I$11,3,2),1),0)),0)</f>
        <v>0</v>
      </c>
      <c r="CE9" s="86">
        <f>IF(T($C9)=T('Typy taboru'!$C$12),IF($J9&gt;0,IF($J9&gt;='Typy taboru'!$F$12,IF($J9&gt;'Typy taboru'!$G$12,IF($J9&gt;'Typy taboru'!$I$12,3,2),1),0)),0)</f>
        <v>0</v>
      </c>
      <c r="CF9" s="231">
        <f>IF(T($L9)=T('Typy taboru'!$C$12),IF($S9&gt;0,IF($S9&gt;='Typy taboru'!$F$12,IF($S9&gt;'Typy taboru'!$G$12,IF($S9&gt;'Typy taboru'!$I$12,3,2),1),0)),0)</f>
        <v>0</v>
      </c>
      <c r="CH9" s="86">
        <f>IF(T($C9)=T('Typy taboru'!$C$13),IF($J9&gt;0,IF($J9&gt;='Typy taboru'!$F$13,IF($J9&gt;'Typy taboru'!$G$13,IF($J9&gt;'Typy taboru'!$I$13,3,2),1),0)),0)</f>
        <v>0</v>
      </c>
      <c r="CI9" s="231">
        <f>IF(T($L9)=T('Typy taboru'!$C$13),IF($S9&gt;0,IF($S9&gt;='Typy taboru'!$F$13,IF($S9&gt;'Typy taboru'!$G$13,IF($S9&gt;'Typy taboru'!$I$13,3,2),1),0)),0)</f>
        <v>0</v>
      </c>
      <c r="CK9" s="86">
        <f>IF(T($C9)=T('Typy taboru'!$C$14),IF($J9&gt;0,IF($J9&gt;='Typy taboru'!$F$14,IF($J9&gt;'Typy taboru'!$G$14,IF($J9&gt;'Typy taboru'!$I$14,3,2),1),0)),0)</f>
        <v>0</v>
      </c>
      <c r="CL9" s="231">
        <f>IF(T($L9)=T('Typy taboru'!$C$14),IF($S9&gt;0,IF($S9&gt;='Typy taboru'!$F$14,IF($S9&gt;'Typy taboru'!$G$14,IF($S9&gt;'Typy taboru'!$I$14,3,2),1),0)),0)</f>
        <v>0</v>
      </c>
      <c r="CN9" s="86">
        <f>IF(T($C9)=T('Typy taboru'!$C$15),IF($J9&gt;0,IF($J9&gt;='Typy taboru'!$F$15,IF($J9&gt;'Typy taboru'!$G$15,IF($J9&gt;'Typy taboru'!$I$15,3,2),1),0)),0)</f>
        <v>0</v>
      </c>
      <c r="CO9" s="231">
        <f>IF(T($L9)=T('Typy taboru'!$C$15),IF($S9&gt;0,IF($S9&gt;='Typy taboru'!$F$15,IF($S9&gt;'Typy taboru'!$G$15,IF($S9&gt;'Typy taboru'!$I$15,3,2),1),0)),0)</f>
        <v>0</v>
      </c>
    </row>
    <row r="10" spans="1:93" s="366" customFormat="1" ht="24.95" customHeight="1" x14ac:dyDescent="0.2">
      <c r="B10" s="371">
        <v>5.19</v>
      </c>
      <c r="C10" s="393" t="s">
        <v>71</v>
      </c>
      <c r="D10" s="390" t="s">
        <v>216</v>
      </c>
      <c r="E10" s="439">
        <v>9.4</v>
      </c>
      <c r="F10" s="439" t="s">
        <v>23</v>
      </c>
      <c r="G10" s="372">
        <v>7</v>
      </c>
      <c r="H10" s="373">
        <f t="shared" si="0"/>
        <v>0.74468085106382975</v>
      </c>
      <c r="I10" s="96" t="s">
        <v>146</v>
      </c>
      <c r="J10" s="372">
        <v>6</v>
      </c>
      <c r="K10" s="374">
        <v>5.53</v>
      </c>
      <c r="L10" s="393" t="s">
        <v>71</v>
      </c>
      <c r="M10" s="390" t="s">
        <v>228</v>
      </c>
      <c r="N10" s="439">
        <v>11</v>
      </c>
      <c r="O10" s="439" t="s">
        <v>23</v>
      </c>
      <c r="P10" s="372">
        <v>18</v>
      </c>
      <c r="Q10" s="373">
        <f t="shared" si="1"/>
        <v>1.6363636363636365</v>
      </c>
      <c r="R10" s="96" t="s">
        <v>193</v>
      </c>
      <c r="S10" s="372">
        <v>13</v>
      </c>
      <c r="T10" s="375">
        <f>G10+P10</f>
        <v>25</v>
      </c>
      <c r="U10" s="376">
        <f>T10/(N(E10)+N(F10)+N(N10)+N(O10))</f>
        <v>1.2254901960784315</v>
      </c>
      <c r="X10" s="377">
        <f t="shared" si="4"/>
        <v>0</v>
      </c>
      <c r="Y10" s="378">
        <f t="shared" si="4"/>
        <v>25</v>
      </c>
      <c r="Z10" s="378">
        <f t="shared" si="4"/>
        <v>0</v>
      </c>
      <c r="AA10" s="379">
        <f t="shared" si="4"/>
        <v>0</v>
      </c>
      <c r="AB10" s="379">
        <f t="shared" si="4"/>
        <v>0</v>
      </c>
      <c r="AC10" s="378">
        <f t="shared" si="4"/>
        <v>0</v>
      </c>
      <c r="AD10" s="378">
        <f t="shared" si="4"/>
        <v>0</v>
      </c>
      <c r="AE10" s="379">
        <f t="shared" si="4"/>
        <v>0</v>
      </c>
      <c r="AF10" s="379">
        <f t="shared" si="4"/>
        <v>0</v>
      </c>
      <c r="AG10" s="378">
        <f t="shared" si="4"/>
        <v>0</v>
      </c>
      <c r="AH10" s="378">
        <f t="shared" si="4"/>
        <v>0</v>
      </c>
      <c r="AI10" s="379">
        <f t="shared" si="4"/>
        <v>0</v>
      </c>
      <c r="AJ10" s="379">
        <f t="shared" si="4"/>
        <v>0</v>
      </c>
      <c r="AK10" s="380">
        <f t="shared" si="5"/>
        <v>0</v>
      </c>
      <c r="AM10" s="381">
        <f>Y10+Z10</f>
        <v>25</v>
      </c>
      <c r="AN10" s="382">
        <f>AA10+AB10</f>
        <v>0</v>
      </c>
      <c r="AO10" s="383">
        <f>AC10+AD10</f>
        <v>0</v>
      </c>
      <c r="AP10" s="382">
        <f>AE10+AF10</f>
        <v>0</v>
      </c>
      <c r="AQ10" s="383">
        <f>AG10+AH10</f>
        <v>0</v>
      </c>
      <c r="AR10" s="382">
        <f>AI10+AJ10</f>
        <v>0</v>
      </c>
      <c r="AS10" s="384">
        <f>AK10+X10</f>
        <v>0</v>
      </c>
      <c r="AV10" s="377">
        <f t="shared" si="13"/>
        <v>0</v>
      </c>
      <c r="AW10" s="378">
        <f t="shared" si="13"/>
        <v>20.399999999999999</v>
      </c>
      <c r="AX10" s="378">
        <f t="shared" si="13"/>
        <v>0</v>
      </c>
      <c r="AY10" s="379">
        <f t="shared" si="13"/>
        <v>0</v>
      </c>
      <c r="AZ10" s="379">
        <f t="shared" si="13"/>
        <v>0</v>
      </c>
      <c r="BA10" s="378">
        <f t="shared" si="13"/>
        <v>0</v>
      </c>
      <c r="BB10" s="378">
        <f t="shared" si="13"/>
        <v>0</v>
      </c>
      <c r="BC10" s="379">
        <f t="shared" si="13"/>
        <v>0</v>
      </c>
      <c r="BD10" s="379">
        <f t="shared" si="13"/>
        <v>0</v>
      </c>
      <c r="BE10" s="378">
        <f t="shared" si="13"/>
        <v>0</v>
      </c>
      <c r="BF10" s="378">
        <f t="shared" si="13"/>
        <v>0</v>
      </c>
      <c r="BG10" s="379">
        <f t="shared" si="13"/>
        <v>0</v>
      </c>
      <c r="BH10" s="379">
        <f t="shared" si="13"/>
        <v>0</v>
      </c>
      <c r="BI10" s="380">
        <f t="shared" si="14"/>
        <v>0</v>
      </c>
      <c r="BK10" s="381">
        <f>AW10+AX10</f>
        <v>20.399999999999999</v>
      </c>
      <c r="BL10" s="382">
        <f>AY10+AZ10</f>
        <v>0</v>
      </c>
      <c r="BM10" s="383">
        <f>BA10+BB10</f>
        <v>0</v>
      </c>
      <c r="BN10" s="382">
        <f>BC10+BD10</f>
        <v>0</v>
      </c>
      <c r="BO10" s="383">
        <f>BE10+BF10</f>
        <v>0</v>
      </c>
      <c r="BP10" s="382">
        <f>BG10+BH10</f>
        <v>0</v>
      </c>
      <c r="BQ10" s="384">
        <f>BI10+AV10</f>
        <v>0</v>
      </c>
      <c r="BS10" s="377">
        <f>IF(T($C10)=T('Typy taboru'!$C$8),IF($J10&gt;0,IF($J10&gt;='Typy taboru'!$F$8,IF($J10&gt;'Typy taboru'!$G$8,IF($J10&gt;'Typy taboru'!$I$8,3,2),1),0)),0)</f>
        <v>0</v>
      </c>
      <c r="BT10" s="388">
        <f>IF(T($L10)=T('Typy taboru'!$C$8),IF($S10&gt;0,IF($S10&gt;='Typy taboru'!$F$8,IF($S10&gt;'Typy taboru'!$G$8,IF($S10&gt;'Typy taboru'!$I$8,3,2),1),0)),0)</f>
        <v>0</v>
      </c>
      <c r="BV10" s="377">
        <f>IF(T($C10)=T('Typy taboru'!$C$9),IF($J10&gt;0,IF($J10&gt;='Typy taboru'!$F$9,IF($J10&gt;'Typy taboru'!$G$9,IF($J10&gt;'Typy taboru'!$I$9,3,2),1),0)),0)</f>
        <v>0</v>
      </c>
      <c r="BW10" s="388">
        <f>IF(T($L10)=T('Typy taboru'!$C$9),IF($S10&gt;0,IF($S10&gt;='Typy taboru'!$F$9,IF($S10&gt;'Typy taboru'!$G$9,IF($S10&gt;'Typy taboru'!$I$9,3,2),1),0)),0)</f>
        <v>0</v>
      </c>
      <c r="BY10" s="377">
        <f>IF(T($C10)=T('Typy taboru'!$C$10),IF($J10&gt;0,IF($J10&gt;='Typy taboru'!$F$10,IF($J10&gt;'Typy taboru'!$G$10,IF($J10&gt;'Typy taboru'!$I$10,3,2),1),0)),0)</f>
        <v>0</v>
      </c>
      <c r="BZ10" s="388">
        <f>IF(T($L10)=T('Typy taboru'!$C$10),IF($S10&gt;0,IF($S10&gt;='Typy taboru'!$F$10,IF($S10&gt;'Typy taboru'!$G$10,IF($S10&gt;'Typy taboru'!$I$10,3,2),1),0)),0)</f>
        <v>0</v>
      </c>
      <c r="CB10" s="377">
        <f>IF(T($C10)=T('Typy taboru'!$C$11),IF($J10&gt;0,IF($J10&gt;='Typy taboru'!$F$11,IF($J10&gt;'Typy taboru'!$G$11,IF($J10&gt;'Typy taboru'!$I$11,3,2),1),0)),0)</f>
        <v>0</v>
      </c>
      <c r="CC10" s="388">
        <f>IF(T($L10)=T('Typy taboru'!$C$11),IF($S10&gt;0,IF($S10&gt;='Typy taboru'!$F$11,IF($S10&gt;'Typy taboru'!$G$11,IF($S10&gt;'Typy taboru'!$I$11,3,2),1),0)),0)</f>
        <v>0</v>
      </c>
      <c r="CE10" s="377">
        <f>IF(T($C10)=T('Typy taboru'!$C$12),IF($J10&gt;0,IF($J10&gt;='Typy taboru'!$F$12,IF($J10&gt;'Typy taboru'!$G$12,IF($J10&gt;'Typy taboru'!$I$12,3,2),1),0)),0)</f>
        <v>0</v>
      </c>
      <c r="CF10" s="388">
        <f>IF(T($L10)=T('Typy taboru'!$C$12),IF($S10&gt;0,IF($S10&gt;='Typy taboru'!$F$12,IF($S10&gt;'Typy taboru'!$G$12,IF($S10&gt;'Typy taboru'!$I$12,3,2),1),0)),0)</f>
        <v>0</v>
      </c>
      <c r="CH10" s="377">
        <f>IF(T($C10)=T('Typy taboru'!$C$13),IF($J10&gt;0,IF($J10&gt;='Typy taboru'!$F$13,IF($J10&gt;'Typy taboru'!$G$13,IF($J10&gt;'Typy taboru'!$I$13,3,2),1),0)),0)</f>
        <v>0</v>
      </c>
      <c r="CI10" s="388">
        <f>IF(T($L10)=T('Typy taboru'!$C$13),IF($S10&gt;0,IF($S10&gt;='Typy taboru'!$F$13,IF($S10&gt;'Typy taboru'!$G$13,IF($S10&gt;'Typy taboru'!$I$13,3,2),1),0)),0)</f>
        <v>0</v>
      </c>
      <c r="CK10" s="377">
        <f>IF(T($C10)=T('Typy taboru'!$C$14),IF($J10&gt;0,IF($J10&gt;='Typy taboru'!$F$14,IF($J10&gt;'Typy taboru'!$G$14,IF($J10&gt;'Typy taboru'!$I$14,3,2),1),0)),0)</f>
        <v>0</v>
      </c>
      <c r="CL10" s="388">
        <f>IF(T($L10)=T('Typy taboru'!$C$14),IF($S10&gt;0,IF($S10&gt;='Typy taboru'!$F$14,IF($S10&gt;'Typy taboru'!$G$14,IF($S10&gt;'Typy taboru'!$I$14,3,2),1),0)),0)</f>
        <v>0</v>
      </c>
      <c r="CN10" s="377">
        <f>IF(T($C10)=T('Typy taboru'!$C$15),IF($J10&gt;0,IF($J10&gt;='Typy taboru'!$F$15,IF($J10&gt;'Typy taboru'!$G$15,IF($J10&gt;'Typy taboru'!$I$15,3,2),1),0)),0)</f>
        <v>0</v>
      </c>
      <c r="CO10" s="388">
        <f>IF(T($L10)=T('Typy taboru'!$C$15),IF($S10&gt;0,IF($S10&gt;='Typy taboru'!$F$15,IF($S10&gt;'Typy taboru'!$G$15,IF($S10&gt;'Typy taboru'!$I$15,3,2),1),0)),0)</f>
        <v>0</v>
      </c>
    </row>
    <row r="11" spans="1:93" s="366" customFormat="1" ht="24.95" customHeight="1" x14ac:dyDescent="0.2">
      <c r="B11" s="371">
        <v>6.29</v>
      </c>
      <c r="C11" s="393" t="s">
        <v>71</v>
      </c>
      <c r="D11" s="390" t="s">
        <v>221</v>
      </c>
      <c r="E11" s="439">
        <v>13.2</v>
      </c>
      <c r="F11" s="439" t="s">
        <v>23</v>
      </c>
      <c r="G11" s="372">
        <v>38</v>
      </c>
      <c r="H11" s="373">
        <f t="shared" ref="H11:H20" si="22">G11/(N(E11)+N(F11))</f>
        <v>2.8787878787878789</v>
      </c>
      <c r="I11" s="96" t="s">
        <v>182</v>
      </c>
      <c r="J11" s="372">
        <v>32</v>
      </c>
      <c r="K11" s="374">
        <v>7.07</v>
      </c>
      <c r="L11" s="393" t="s">
        <v>71</v>
      </c>
      <c r="M11" s="400" t="s">
        <v>226</v>
      </c>
      <c r="N11" s="439">
        <v>10.1</v>
      </c>
      <c r="O11" s="439" t="s">
        <v>23</v>
      </c>
      <c r="P11" s="372">
        <v>73</v>
      </c>
      <c r="Q11" s="373">
        <f t="shared" si="1"/>
        <v>7.2277227722772279</v>
      </c>
      <c r="R11" s="96" t="s">
        <v>190</v>
      </c>
      <c r="S11" s="372">
        <v>46</v>
      </c>
      <c r="T11" s="375">
        <f>G11+P11</f>
        <v>111</v>
      </c>
      <c r="U11" s="376">
        <f>T11/(N(E11)+N(F11)+N(N11)+N(O11))</f>
        <v>4.763948497854078</v>
      </c>
      <c r="X11" s="377">
        <f t="shared" si="4"/>
        <v>0</v>
      </c>
      <c r="Y11" s="378">
        <f t="shared" si="4"/>
        <v>38</v>
      </c>
      <c r="Z11" s="378">
        <f t="shared" si="4"/>
        <v>73</v>
      </c>
      <c r="AA11" s="379">
        <f t="shared" si="4"/>
        <v>0</v>
      </c>
      <c r="AB11" s="379">
        <f t="shared" si="4"/>
        <v>0</v>
      </c>
      <c r="AC11" s="378">
        <f t="shared" si="4"/>
        <v>0</v>
      </c>
      <c r="AD11" s="378">
        <f t="shared" si="4"/>
        <v>0</v>
      </c>
      <c r="AE11" s="379">
        <f t="shared" si="4"/>
        <v>0</v>
      </c>
      <c r="AF11" s="379">
        <f t="shared" si="4"/>
        <v>0</v>
      </c>
      <c r="AG11" s="378">
        <f t="shared" si="4"/>
        <v>0</v>
      </c>
      <c r="AH11" s="378">
        <f t="shared" si="4"/>
        <v>0</v>
      </c>
      <c r="AI11" s="379">
        <f t="shared" si="4"/>
        <v>0</v>
      </c>
      <c r="AJ11" s="379">
        <f t="shared" si="4"/>
        <v>0</v>
      </c>
      <c r="AK11" s="380">
        <f t="shared" si="5"/>
        <v>0</v>
      </c>
      <c r="AM11" s="381">
        <f>Y11+Z11</f>
        <v>111</v>
      </c>
      <c r="AN11" s="382">
        <f>AA11+AB11</f>
        <v>0</v>
      </c>
      <c r="AO11" s="383">
        <f>AC11+AD11</f>
        <v>0</v>
      </c>
      <c r="AP11" s="382">
        <f>AE11+AF11</f>
        <v>0</v>
      </c>
      <c r="AQ11" s="383">
        <f>AG11+AH11</f>
        <v>0</v>
      </c>
      <c r="AR11" s="382">
        <f>AI11+AJ11</f>
        <v>0</v>
      </c>
      <c r="AS11" s="384">
        <f>AK11+X11</f>
        <v>0</v>
      </c>
      <c r="AV11" s="377">
        <f t="shared" si="13"/>
        <v>0</v>
      </c>
      <c r="AW11" s="378">
        <f t="shared" si="13"/>
        <v>13.2</v>
      </c>
      <c r="AX11" s="378">
        <f t="shared" si="13"/>
        <v>10.1</v>
      </c>
      <c r="AY11" s="379">
        <f t="shared" si="13"/>
        <v>0</v>
      </c>
      <c r="AZ11" s="379">
        <f t="shared" si="13"/>
        <v>0</v>
      </c>
      <c r="BA11" s="378">
        <f t="shared" si="13"/>
        <v>0</v>
      </c>
      <c r="BB11" s="378">
        <f t="shared" si="13"/>
        <v>0</v>
      </c>
      <c r="BC11" s="379">
        <f t="shared" si="13"/>
        <v>0</v>
      </c>
      <c r="BD11" s="379">
        <f t="shared" si="13"/>
        <v>0</v>
      </c>
      <c r="BE11" s="378">
        <f t="shared" si="13"/>
        <v>0</v>
      </c>
      <c r="BF11" s="378">
        <f t="shared" si="13"/>
        <v>0</v>
      </c>
      <c r="BG11" s="379">
        <f t="shared" si="13"/>
        <v>0</v>
      </c>
      <c r="BH11" s="379">
        <f t="shared" si="13"/>
        <v>0</v>
      </c>
      <c r="BI11" s="380">
        <f t="shared" si="14"/>
        <v>0</v>
      </c>
      <c r="BK11" s="381">
        <f>AW11+AX11</f>
        <v>23.299999999999997</v>
      </c>
      <c r="BL11" s="382">
        <f>AY11+AZ11</f>
        <v>0</v>
      </c>
      <c r="BM11" s="383">
        <f>BA11+BB11</f>
        <v>0</v>
      </c>
      <c r="BN11" s="382">
        <f>BC11+BD11</f>
        <v>0</v>
      </c>
      <c r="BO11" s="383">
        <f>BE11+BF11</f>
        <v>0</v>
      </c>
      <c r="BP11" s="382">
        <f>BG11+BH11</f>
        <v>0</v>
      </c>
      <c r="BQ11" s="384">
        <f>BI11+AV11</f>
        <v>0</v>
      </c>
      <c r="BS11" s="377">
        <f>IF(T($C11)=T('Typy taboru'!$C$8),IF($J11&gt;0,IF($J11&gt;='Typy taboru'!$F$8,IF($J11&gt;'Typy taboru'!$G$8,IF($J11&gt;'Typy taboru'!$I$8,3,2),1),0)),0)</f>
        <v>0</v>
      </c>
      <c r="BT11" s="388">
        <f>IF(T($L11)=T('Typy taboru'!$C$8),IF($S11&gt;0,IF($S11&gt;='Typy taboru'!$F$8,IF($S11&gt;'Typy taboru'!$G$8,IF($S11&gt;'Typy taboru'!$I$8,3,2),1),0)),0)</f>
        <v>0</v>
      </c>
      <c r="BV11" s="377">
        <f>IF(T($C11)=T('Typy taboru'!$C$9),IF($J11&gt;0,IF($J11&gt;='Typy taboru'!$F$9,IF($J11&gt;'Typy taboru'!$G$9,IF($J11&gt;'Typy taboru'!$I$9,3,2),1),0)),0)</f>
        <v>0</v>
      </c>
      <c r="BW11" s="388">
        <f>IF(T($L11)=T('Typy taboru'!$C$9),IF($S11&gt;0,IF($S11&gt;='Typy taboru'!$F$9,IF($S11&gt;'Typy taboru'!$G$9,IF($S11&gt;'Typy taboru'!$I$9,3,2),1),0)),0)</f>
        <v>0</v>
      </c>
      <c r="BY11" s="377">
        <f>IF(T($C11)=T('Typy taboru'!$C$10),IF($J11&gt;0,IF($J11&gt;='Typy taboru'!$F$10,IF($J11&gt;'Typy taboru'!$G$10,IF($J11&gt;'Typy taboru'!$I$10,3,2),1),0)),0)</f>
        <v>0</v>
      </c>
      <c r="BZ11" s="388">
        <f>IF(T($L11)=T('Typy taboru'!$C$10),IF($S11&gt;0,IF($S11&gt;='Typy taboru'!$F$10,IF($S11&gt;'Typy taboru'!$G$10,IF($S11&gt;'Typy taboru'!$I$10,3,2),1),0)),0)</f>
        <v>0</v>
      </c>
      <c r="CB11" s="377">
        <f>IF(T($C11)=T('Typy taboru'!$C$11),IF($J11&gt;0,IF($J11&gt;='Typy taboru'!$F$11,IF($J11&gt;'Typy taboru'!$G$11,IF($J11&gt;'Typy taboru'!$I$11,3,2),1),0)),0)</f>
        <v>0</v>
      </c>
      <c r="CC11" s="388">
        <f>IF(T($L11)=T('Typy taboru'!$C$11),IF($S11&gt;0,IF($S11&gt;='Typy taboru'!$F$11,IF($S11&gt;'Typy taboru'!$G$11,IF($S11&gt;'Typy taboru'!$I$11,3,2),1),0)),0)</f>
        <v>0</v>
      </c>
      <c r="CE11" s="377">
        <f>IF(T($C11)=T('Typy taboru'!$C$12),IF($J11&gt;0,IF($J11&gt;='Typy taboru'!$F$12,IF($J11&gt;'Typy taboru'!$G$12,IF($J11&gt;'Typy taboru'!$I$12,3,2),1),0)),0)</f>
        <v>0</v>
      </c>
      <c r="CF11" s="388">
        <f>IF(T($L11)=T('Typy taboru'!$C$12),IF($S11&gt;0,IF($S11&gt;='Typy taboru'!$F$12,IF($S11&gt;'Typy taboru'!$G$12,IF($S11&gt;'Typy taboru'!$I$12,3,2),1),0)),0)</f>
        <v>0</v>
      </c>
      <c r="CH11" s="377">
        <f>IF(T($C11)=T('Typy taboru'!$C$13),IF($J11&gt;0,IF($J11&gt;='Typy taboru'!$F$13,IF($J11&gt;'Typy taboru'!$G$13,IF($J11&gt;'Typy taboru'!$I$13,3,2),1),0)),0)</f>
        <v>0</v>
      </c>
      <c r="CI11" s="388">
        <f>IF(T($L11)=T('Typy taboru'!$C$13),IF($S11&gt;0,IF($S11&gt;='Typy taboru'!$F$13,IF($S11&gt;'Typy taboru'!$G$13,IF($S11&gt;'Typy taboru'!$I$13,3,2),1),0)),0)</f>
        <v>0</v>
      </c>
      <c r="CK11" s="377">
        <f>IF(T($C11)=T('Typy taboru'!$C$14),IF($J11&gt;0,IF($J11&gt;='Typy taboru'!$F$14,IF($J11&gt;'Typy taboru'!$G$14,IF($J11&gt;'Typy taboru'!$I$14,3,2),1),0)),0)</f>
        <v>0</v>
      </c>
      <c r="CL11" s="388">
        <f>IF(T($L11)=T('Typy taboru'!$C$14),IF($S11&gt;0,IF($S11&gt;='Typy taboru'!$F$14,IF($S11&gt;'Typy taboru'!$G$14,IF($S11&gt;'Typy taboru'!$I$14,3,2),1),0)),0)</f>
        <v>0</v>
      </c>
      <c r="CN11" s="377">
        <f>IF(T($C11)=T('Typy taboru'!$C$15),IF($J11&gt;0,IF($J11&gt;='Typy taboru'!$F$15,IF($J11&gt;'Typy taboru'!$G$15,IF($J11&gt;'Typy taboru'!$I$15,3,2),1),0)),0)</f>
        <v>0</v>
      </c>
      <c r="CO11" s="388">
        <f>IF(T($L11)=T('Typy taboru'!$C$15),IF($S11&gt;0,IF($S11&gt;='Typy taboru'!$F$15,IF($S11&gt;'Typy taboru'!$G$15,IF($S11&gt;'Typy taboru'!$I$15,3,2),1),0)),0)</f>
        <v>0</v>
      </c>
    </row>
    <row r="12" spans="1:93" s="366" customFormat="1" ht="24.95" customHeight="1" x14ac:dyDescent="0.2">
      <c r="B12" s="371">
        <v>7.47</v>
      </c>
      <c r="C12" s="393" t="s">
        <v>71</v>
      </c>
      <c r="D12" s="390" t="s">
        <v>222</v>
      </c>
      <c r="E12" s="439">
        <v>6.4</v>
      </c>
      <c r="F12" s="439" t="s">
        <v>23</v>
      </c>
      <c r="G12" s="372">
        <v>18</v>
      </c>
      <c r="H12" s="373">
        <f t="shared" si="22"/>
        <v>2.8125</v>
      </c>
      <c r="I12" s="96" t="s">
        <v>116</v>
      </c>
      <c r="J12" s="372">
        <v>16</v>
      </c>
      <c r="K12" s="374">
        <v>8.3000000000000007</v>
      </c>
      <c r="L12" s="393" t="s">
        <v>71</v>
      </c>
      <c r="M12" s="390" t="s">
        <v>225</v>
      </c>
      <c r="N12" s="439">
        <v>6.4</v>
      </c>
      <c r="O12" s="439" t="s">
        <v>23</v>
      </c>
      <c r="P12" s="372">
        <v>26</v>
      </c>
      <c r="Q12" s="373">
        <f t="shared" si="1"/>
        <v>4.0625</v>
      </c>
      <c r="R12" s="96" t="s">
        <v>190</v>
      </c>
      <c r="S12" s="372">
        <v>25</v>
      </c>
      <c r="T12" s="375">
        <f t="shared" ref="T12:T13" si="23">G12+P12</f>
        <v>44</v>
      </c>
      <c r="U12" s="376">
        <f t="shared" ref="U12:U13" si="24">T12/(N(E12)+N(F12)+N(N12)+N(O12))</f>
        <v>3.4375</v>
      </c>
      <c r="X12" s="377">
        <f t="shared" si="4"/>
        <v>0</v>
      </c>
      <c r="Y12" s="378">
        <f t="shared" si="4"/>
        <v>0</v>
      </c>
      <c r="Z12" s="378">
        <f t="shared" si="4"/>
        <v>18</v>
      </c>
      <c r="AA12" s="379">
        <f t="shared" si="4"/>
        <v>26</v>
      </c>
      <c r="AB12" s="379">
        <f t="shared" si="4"/>
        <v>0</v>
      </c>
      <c r="AC12" s="378">
        <f t="shared" si="4"/>
        <v>0</v>
      </c>
      <c r="AD12" s="378">
        <f t="shared" si="4"/>
        <v>0</v>
      </c>
      <c r="AE12" s="379">
        <f t="shared" si="4"/>
        <v>0</v>
      </c>
      <c r="AF12" s="379">
        <f t="shared" si="4"/>
        <v>0</v>
      </c>
      <c r="AG12" s="378">
        <f t="shared" si="4"/>
        <v>0</v>
      </c>
      <c r="AH12" s="378">
        <f t="shared" si="4"/>
        <v>0</v>
      </c>
      <c r="AI12" s="379">
        <f t="shared" si="4"/>
        <v>0</v>
      </c>
      <c r="AJ12" s="379">
        <f t="shared" si="4"/>
        <v>0</v>
      </c>
      <c r="AK12" s="380">
        <f t="shared" si="5"/>
        <v>0</v>
      </c>
      <c r="AM12" s="381">
        <f t="shared" ref="AM12:AM13" si="25">Y12+Z12</f>
        <v>18</v>
      </c>
      <c r="AN12" s="382">
        <f t="shared" ref="AN12:AN13" si="26">AA12+AB12</f>
        <v>26</v>
      </c>
      <c r="AO12" s="383">
        <f t="shared" ref="AO12:AO13" si="27">AC12+AD12</f>
        <v>0</v>
      </c>
      <c r="AP12" s="382">
        <f t="shared" ref="AP12:AP13" si="28">AE12+AF12</f>
        <v>0</v>
      </c>
      <c r="AQ12" s="383">
        <f t="shared" ref="AQ12:AQ13" si="29">AG12+AH12</f>
        <v>0</v>
      </c>
      <c r="AR12" s="382">
        <f t="shared" ref="AR12:AR13" si="30">AI12+AJ12</f>
        <v>0</v>
      </c>
      <c r="AS12" s="384">
        <f t="shared" ref="AS12:AS13" si="31">AK12+X12</f>
        <v>0</v>
      </c>
      <c r="AV12" s="377">
        <f t="shared" si="13"/>
        <v>0</v>
      </c>
      <c r="AW12" s="378">
        <f t="shared" si="13"/>
        <v>0</v>
      </c>
      <c r="AX12" s="378">
        <f t="shared" si="13"/>
        <v>6.4</v>
      </c>
      <c r="AY12" s="379">
        <f t="shared" si="13"/>
        <v>6.4</v>
      </c>
      <c r="AZ12" s="379">
        <f t="shared" si="13"/>
        <v>0</v>
      </c>
      <c r="BA12" s="378">
        <f t="shared" si="13"/>
        <v>0</v>
      </c>
      <c r="BB12" s="378">
        <f t="shared" si="13"/>
        <v>0</v>
      </c>
      <c r="BC12" s="379">
        <f t="shared" si="13"/>
        <v>0</v>
      </c>
      <c r="BD12" s="379">
        <f t="shared" si="13"/>
        <v>0</v>
      </c>
      <c r="BE12" s="378">
        <f t="shared" si="13"/>
        <v>0</v>
      </c>
      <c r="BF12" s="378">
        <f t="shared" si="13"/>
        <v>0</v>
      </c>
      <c r="BG12" s="379">
        <f t="shared" si="13"/>
        <v>0</v>
      </c>
      <c r="BH12" s="379">
        <f t="shared" si="13"/>
        <v>0</v>
      </c>
      <c r="BI12" s="380">
        <f t="shared" si="14"/>
        <v>0</v>
      </c>
      <c r="BK12" s="381">
        <f t="shared" ref="BK12:BK13" si="32">AW12+AX12</f>
        <v>6.4</v>
      </c>
      <c r="BL12" s="382">
        <f t="shared" ref="BL12:BL13" si="33">AY12+AZ12</f>
        <v>6.4</v>
      </c>
      <c r="BM12" s="383">
        <f t="shared" ref="BM12:BM13" si="34">BA12+BB12</f>
        <v>0</v>
      </c>
      <c r="BN12" s="382">
        <f t="shared" ref="BN12:BN13" si="35">BC12+BD12</f>
        <v>0</v>
      </c>
      <c r="BO12" s="383">
        <f t="shared" ref="BO12:BO13" si="36">BE12+BF12</f>
        <v>0</v>
      </c>
      <c r="BP12" s="382">
        <f t="shared" ref="BP12:BP13" si="37">BG12+BH12</f>
        <v>0</v>
      </c>
      <c r="BQ12" s="384">
        <f t="shared" ref="BQ12:BQ13" si="38">BI12+AV12</f>
        <v>0</v>
      </c>
      <c r="BS12" s="377">
        <f>IF(T($C12)=T('Typy taboru'!$C$8),IF($J12&gt;0,IF($J12&gt;='Typy taboru'!$F$8,IF($J12&gt;'Typy taboru'!$G$8,IF($J12&gt;'Typy taboru'!$I$8,3,2),1),0)),0)</f>
        <v>0</v>
      </c>
      <c r="BT12" s="388">
        <f>IF(T($L12)=T('Typy taboru'!$C$8),IF($S12&gt;0,IF($S12&gt;='Typy taboru'!$F$8,IF($S12&gt;'Typy taboru'!$G$8,IF($S12&gt;'Typy taboru'!$I$8,3,2),1),0)),0)</f>
        <v>0</v>
      </c>
      <c r="BV12" s="377">
        <f>IF(T($C12)=T('Typy taboru'!$C$9),IF($J12&gt;0,IF($J12&gt;='Typy taboru'!$F$9,IF($J12&gt;'Typy taboru'!$G$9,IF($J12&gt;'Typy taboru'!$I$9,3,2),1),0)),0)</f>
        <v>0</v>
      </c>
      <c r="BW12" s="388">
        <f>IF(T($L12)=T('Typy taboru'!$C$9),IF($S12&gt;0,IF($S12&gt;='Typy taboru'!$F$9,IF($S12&gt;'Typy taboru'!$G$9,IF($S12&gt;'Typy taboru'!$I$9,3,2),1),0)),0)</f>
        <v>0</v>
      </c>
      <c r="BY12" s="377">
        <f>IF(T($C12)=T('Typy taboru'!$C$10),IF($J12&gt;0,IF($J12&gt;='Typy taboru'!$F$10,IF($J12&gt;'Typy taboru'!$G$10,IF($J12&gt;'Typy taboru'!$I$10,3,2),1),0)),0)</f>
        <v>0</v>
      </c>
      <c r="BZ12" s="388">
        <f>IF(T($L12)=T('Typy taboru'!$C$10),IF($S12&gt;0,IF($S12&gt;='Typy taboru'!$F$10,IF($S12&gt;'Typy taboru'!$G$10,IF($S12&gt;'Typy taboru'!$I$10,3,2),1),0)),0)</f>
        <v>0</v>
      </c>
      <c r="CB12" s="377">
        <f>IF(T($C12)=T('Typy taboru'!$C$11),IF($J12&gt;0,IF($J12&gt;='Typy taboru'!$F$11,IF($J12&gt;'Typy taboru'!$G$11,IF($J12&gt;'Typy taboru'!$I$11,3,2),1),0)),0)</f>
        <v>0</v>
      </c>
      <c r="CC12" s="388">
        <f>IF(T($L12)=T('Typy taboru'!$C$11),IF($S12&gt;0,IF($S12&gt;='Typy taboru'!$F$11,IF($S12&gt;'Typy taboru'!$G$11,IF($S12&gt;'Typy taboru'!$I$11,3,2),1),0)),0)</f>
        <v>0</v>
      </c>
      <c r="CE12" s="377">
        <f>IF(T($C12)=T('Typy taboru'!$C$12),IF($J12&gt;0,IF($J12&gt;='Typy taboru'!$F$12,IF($J12&gt;'Typy taboru'!$G$12,IF($J12&gt;'Typy taboru'!$I$12,3,2),1),0)),0)</f>
        <v>0</v>
      </c>
      <c r="CF12" s="388">
        <f>IF(T($L12)=T('Typy taboru'!$C$12),IF($S12&gt;0,IF($S12&gt;='Typy taboru'!$F$12,IF($S12&gt;'Typy taboru'!$G$12,IF($S12&gt;'Typy taboru'!$I$12,3,2),1),0)),0)</f>
        <v>0</v>
      </c>
      <c r="CH12" s="377">
        <f>IF(T($C12)=T('Typy taboru'!$C$13),IF($J12&gt;0,IF($J12&gt;='Typy taboru'!$F$13,IF($J12&gt;'Typy taboru'!$G$13,IF($J12&gt;'Typy taboru'!$I$13,3,2),1),0)),0)</f>
        <v>0</v>
      </c>
      <c r="CI12" s="388">
        <f>IF(T($L12)=T('Typy taboru'!$C$13),IF($S12&gt;0,IF($S12&gt;='Typy taboru'!$F$13,IF($S12&gt;'Typy taboru'!$G$13,IF($S12&gt;'Typy taboru'!$I$13,3,2),1),0)),0)</f>
        <v>0</v>
      </c>
      <c r="CK12" s="377">
        <f>IF(T($C12)=T('Typy taboru'!$C$14),IF($J12&gt;0,IF($J12&gt;='Typy taboru'!$F$14,IF($J12&gt;'Typy taboru'!$G$14,IF($J12&gt;'Typy taboru'!$I$14,3,2),1),0)),0)</f>
        <v>0</v>
      </c>
      <c r="CL12" s="388">
        <f>IF(T($L12)=T('Typy taboru'!$C$14),IF($S12&gt;0,IF($S12&gt;='Typy taboru'!$F$14,IF($S12&gt;'Typy taboru'!$G$14,IF($S12&gt;'Typy taboru'!$I$14,3,2),1),0)),0)</f>
        <v>0</v>
      </c>
      <c r="CN12" s="377">
        <f>IF(T($C12)=T('Typy taboru'!$C$15),IF($J12&gt;0,IF($J12&gt;='Typy taboru'!$F$15,IF($J12&gt;'Typy taboru'!$G$15,IF($J12&gt;'Typy taboru'!$I$15,3,2),1),0)),0)</f>
        <v>0</v>
      </c>
      <c r="CO12" s="388">
        <f>IF(T($L12)=T('Typy taboru'!$C$15),IF($S12&gt;0,IF($S12&gt;='Typy taboru'!$F$15,IF($S12&gt;'Typy taboru'!$G$15,IF($S12&gt;'Typy taboru'!$I$15,3,2),1),0)),0)</f>
        <v>0</v>
      </c>
    </row>
    <row r="13" spans="1:93" s="366" customFormat="1" ht="24.95" customHeight="1" x14ac:dyDescent="0.2">
      <c r="B13" s="371">
        <v>9.15</v>
      </c>
      <c r="C13" s="393" t="s">
        <v>71</v>
      </c>
      <c r="D13" s="390" t="s">
        <v>223</v>
      </c>
      <c r="E13" s="439">
        <v>9</v>
      </c>
      <c r="F13" s="439" t="s">
        <v>23</v>
      </c>
      <c r="G13" s="372">
        <v>34</v>
      </c>
      <c r="H13" s="373">
        <f t="shared" si="22"/>
        <v>3.7777777777777777</v>
      </c>
      <c r="I13" s="96" t="s">
        <v>182</v>
      </c>
      <c r="J13" s="372">
        <v>23</v>
      </c>
      <c r="K13" s="374">
        <v>10</v>
      </c>
      <c r="L13" s="393" t="s">
        <v>71</v>
      </c>
      <c r="M13" s="390" t="s">
        <v>229</v>
      </c>
      <c r="N13" s="439">
        <v>7.8</v>
      </c>
      <c r="O13" s="439" t="s">
        <v>23</v>
      </c>
      <c r="P13" s="372">
        <v>23</v>
      </c>
      <c r="Q13" s="373">
        <f t="shared" si="1"/>
        <v>2.9487179487179489</v>
      </c>
      <c r="R13" s="96" t="s">
        <v>191</v>
      </c>
      <c r="S13" s="372">
        <v>19</v>
      </c>
      <c r="T13" s="375">
        <f t="shared" si="23"/>
        <v>57</v>
      </c>
      <c r="U13" s="376">
        <f t="shared" si="24"/>
        <v>3.3928571428571428</v>
      </c>
      <c r="X13" s="377">
        <f t="shared" si="4"/>
        <v>0</v>
      </c>
      <c r="Y13" s="378">
        <f t="shared" si="4"/>
        <v>0</v>
      </c>
      <c r="Z13" s="378">
        <f t="shared" si="4"/>
        <v>0</v>
      </c>
      <c r="AA13" s="379">
        <f t="shared" si="4"/>
        <v>34</v>
      </c>
      <c r="AB13" s="379">
        <f t="shared" si="4"/>
        <v>23</v>
      </c>
      <c r="AC13" s="378">
        <f t="shared" si="4"/>
        <v>0</v>
      </c>
      <c r="AD13" s="378">
        <f t="shared" si="4"/>
        <v>0</v>
      </c>
      <c r="AE13" s="379">
        <f t="shared" si="4"/>
        <v>0</v>
      </c>
      <c r="AF13" s="379">
        <f t="shared" si="4"/>
        <v>0</v>
      </c>
      <c r="AG13" s="378">
        <f t="shared" si="4"/>
        <v>0</v>
      </c>
      <c r="AH13" s="378">
        <f t="shared" si="4"/>
        <v>0</v>
      </c>
      <c r="AI13" s="379">
        <f t="shared" si="4"/>
        <v>0</v>
      </c>
      <c r="AJ13" s="379">
        <f t="shared" si="4"/>
        <v>0</v>
      </c>
      <c r="AK13" s="380">
        <f t="shared" si="5"/>
        <v>0</v>
      </c>
      <c r="AM13" s="381">
        <f t="shared" si="25"/>
        <v>0</v>
      </c>
      <c r="AN13" s="382">
        <f t="shared" si="26"/>
        <v>57</v>
      </c>
      <c r="AO13" s="383">
        <f t="shared" si="27"/>
        <v>0</v>
      </c>
      <c r="AP13" s="382">
        <f t="shared" si="28"/>
        <v>0</v>
      </c>
      <c r="AQ13" s="383">
        <f t="shared" si="29"/>
        <v>0</v>
      </c>
      <c r="AR13" s="382">
        <f t="shared" si="30"/>
        <v>0</v>
      </c>
      <c r="AS13" s="384">
        <f t="shared" si="31"/>
        <v>0</v>
      </c>
      <c r="AV13" s="377">
        <f t="shared" si="13"/>
        <v>0</v>
      </c>
      <c r="AW13" s="378">
        <f t="shared" si="13"/>
        <v>0</v>
      </c>
      <c r="AX13" s="378">
        <f t="shared" si="13"/>
        <v>0</v>
      </c>
      <c r="AY13" s="379">
        <f t="shared" si="13"/>
        <v>9</v>
      </c>
      <c r="AZ13" s="379">
        <f t="shared" si="13"/>
        <v>7.8</v>
      </c>
      <c r="BA13" s="378">
        <f t="shared" si="13"/>
        <v>0</v>
      </c>
      <c r="BB13" s="378">
        <f t="shared" si="13"/>
        <v>0</v>
      </c>
      <c r="BC13" s="379">
        <f t="shared" si="13"/>
        <v>0</v>
      </c>
      <c r="BD13" s="379">
        <f t="shared" si="13"/>
        <v>0</v>
      </c>
      <c r="BE13" s="378">
        <f t="shared" si="13"/>
        <v>0</v>
      </c>
      <c r="BF13" s="378">
        <f t="shared" si="13"/>
        <v>0</v>
      </c>
      <c r="BG13" s="379">
        <f t="shared" si="13"/>
        <v>0</v>
      </c>
      <c r="BH13" s="379">
        <f t="shared" si="13"/>
        <v>0</v>
      </c>
      <c r="BI13" s="380">
        <f t="shared" si="14"/>
        <v>0</v>
      </c>
      <c r="BK13" s="381">
        <f t="shared" si="32"/>
        <v>0</v>
      </c>
      <c r="BL13" s="382">
        <f t="shared" si="33"/>
        <v>16.8</v>
      </c>
      <c r="BM13" s="383">
        <f t="shared" si="34"/>
        <v>0</v>
      </c>
      <c r="BN13" s="382">
        <f t="shared" si="35"/>
        <v>0</v>
      </c>
      <c r="BO13" s="383">
        <f t="shared" si="36"/>
        <v>0</v>
      </c>
      <c r="BP13" s="382">
        <f t="shared" si="37"/>
        <v>0</v>
      </c>
      <c r="BQ13" s="384">
        <f t="shared" si="38"/>
        <v>0</v>
      </c>
      <c r="BS13" s="377">
        <f>IF(T($C13)=T('Typy taboru'!$C$8),IF($J13&gt;0,IF($J13&gt;='Typy taboru'!$F$8,IF($J13&gt;'Typy taboru'!$G$8,IF($J13&gt;'Typy taboru'!$I$8,3,2),1),0)),0)</f>
        <v>0</v>
      </c>
      <c r="BT13" s="388">
        <f>IF(T($L13)=T('Typy taboru'!$C$8),IF($S13&gt;0,IF($S13&gt;='Typy taboru'!$F$8,IF($S13&gt;'Typy taboru'!$G$8,IF($S13&gt;'Typy taboru'!$I$8,3,2),1),0)),0)</f>
        <v>0</v>
      </c>
      <c r="BV13" s="377">
        <f>IF(T($C13)=T('Typy taboru'!$C$9),IF($J13&gt;0,IF($J13&gt;='Typy taboru'!$F$9,IF($J13&gt;'Typy taboru'!$G$9,IF($J13&gt;'Typy taboru'!$I$9,3,2),1),0)),0)</f>
        <v>0</v>
      </c>
      <c r="BW13" s="388">
        <f>IF(T($L13)=T('Typy taboru'!$C$9),IF($S13&gt;0,IF($S13&gt;='Typy taboru'!$F$9,IF($S13&gt;'Typy taboru'!$G$9,IF($S13&gt;'Typy taboru'!$I$9,3,2),1),0)),0)</f>
        <v>0</v>
      </c>
      <c r="BY13" s="377">
        <f>IF(T($C13)=T('Typy taboru'!$C$10),IF($J13&gt;0,IF($J13&gt;='Typy taboru'!$F$10,IF($J13&gt;'Typy taboru'!$G$10,IF($J13&gt;'Typy taboru'!$I$10,3,2),1),0)),0)</f>
        <v>0</v>
      </c>
      <c r="BZ13" s="388">
        <f>IF(T($L13)=T('Typy taboru'!$C$10),IF($S13&gt;0,IF($S13&gt;='Typy taboru'!$F$10,IF($S13&gt;'Typy taboru'!$G$10,IF($S13&gt;'Typy taboru'!$I$10,3,2),1),0)),0)</f>
        <v>0</v>
      </c>
      <c r="CB13" s="377">
        <f>IF(T($C13)=T('Typy taboru'!$C$11),IF($J13&gt;0,IF($J13&gt;='Typy taboru'!$F$11,IF($J13&gt;'Typy taboru'!$G$11,IF($J13&gt;'Typy taboru'!$I$11,3,2),1),0)),0)</f>
        <v>0</v>
      </c>
      <c r="CC13" s="388">
        <f>IF(T($L13)=T('Typy taboru'!$C$11),IF($S13&gt;0,IF($S13&gt;='Typy taboru'!$F$11,IF($S13&gt;'Typy taboru'!$G$11,IF($S13&gt;'Typy taboru'!$I$11,3,2),1),0)),0)</f>
        <v>0</v>
      </c>
      <c r="CE13" s="377">
        <f>IF(T($C13)=T('Typy taboru'!$C$12),IF($J13&gt;0,IF($J13&gt;='Typy taboru'!$F$12,IF($J13&gt;'Typy taboru'!$G$12,IF($J13&gt;'Typy taboru'!$I$12,3,2),1),0)),0)</f>
        <v>0</v>
      </c>
      <c r="CF13" s="388">
        <f>IF(T($L13)=T('Typy taboru'!$C$12),IF($S13&gt;0,IF($S13&gt;='Typy taboru'!$F$12,IF($S13&gt;'Typy taboru'!$G$12,IF($S13&gt;'Typy taboru'!$I$12,3,2),1),0)),0)</f>
        <v>0</v>
      </c>
      <c r="CH13" s="377">
        <f>IF(T($C13)=T('Typy taboru'!$C$13),IF($J13&gt;0,IF($J13&gt;='Typy taboru'!$F$13,IF($J13&gt;'Typy taboru'!$G$13,IF($J13&gt;'Typy taboru'!$I$13,3,2),1),0)),0)</f>
        <v>0</v>
      </c>
      <c r="CI13" s="388">
        <f>IF(T($L13)=T('Typy taboru'!$C$13),IF($S13&gt;0,IF($S13&gt;='Typy taboru'!$F$13,IF($S13&gt;'Typy taboru'!$G$13,IF($S13&gt;'Typy taboru'!$I$13,3,2),1),0)),0)</f>
        <v>0</v>
      </c>
      <c r="CK13" s="377">
        <f>IF(T($C13)=T('Typy taboru'!$C$14),IF($J13&gt;0,IF($J13&gt;='Typy taboru'!$F$14,IF($J13&gt;'Typy taboru'!$G$14,IF($J13&gt;'Typy taboru'!$I$14,3,2),1),0)),0)</f>
        <v>0</v>
      </c>
      <c r="CL13" s="388">
        <f>IF(T($L13)=T('Typy taboru'!$C$14),IF($S13&gt;0,IF($S13&gt;='Typy taboru'!$F$14,IF($S13&gt;'Typy taboru'!$G$14,IF($S13&gt;'Typy taboru'!$I$14,3,2),1),0)),0)</f>
        <v>0</v>
      </c>
      <c r="CN13" s="377">
        <f>IF(T($C13)=T('Typy taboru'!$C$15),IF($J13&gt;0,IF($J13&gt;='Typy taboru'!$F$15,IF($J13&gt;'Typy taboru'!$G$15,IF($J13&gt;'Typy taboru'!$I$15,3,2),1),0)),0)</f>
        <v>0</v>
      </c>
      <c r="CO13" s="388">
        <f>IF(T($L13)=T('Typy taboru'!$C$15),IF($S13&gt;0,IF($S13&gt;='Typy taboru'!$F$15,IF($S13&gt;'Typy taboru'!$G$15,IF($S13&gt;'Typy taboru'!$I$15,3,2),1),0)),0)</f>
        <v>0</v>
      </c>
    </row>
    <row r="14" spans="1:93" ht="24.95" customHeight="1" x14ac:dyDescent="0.2">
      <c r="B14" s="371">
        <v>10.35</v>
      </c>
      <c r="C14" s="393" t="s">
        <v>71</v>
      </c>
      <c r="D14" s="390" t="s">
        <v>222</v>
      </c>
      <c r="E14" s="439">
        <v>6.4</v>
      </c>
      <c r="F14" s="439" t="s">
        <v>23</v>
      </c>
      <c r="G14" s="372">
        <v>29</v>
      </c>
      <c r="H14" s="373">
        <f t="shared" si="22"/>
        <v>4.53125</v>
      </c>
      <c r="I14" s="96" t="s">
        <v>116</v>
      </c>
      <c r="J14" s="372">
        <v>16</v>
      </c>
      <c r="K14" s="97">
        <v>11.15</v>
      </c>
      <c r="L14" s="393" t="s">
        <v>71</v>
      </c>
      <c r="M14" s="390" t="s">
        <v>230</v>
      </c>
      <c r="N14" s="439">
        <v>7.6</v>
      </c>
      <c r="O14" s="439" t="s">
        <v>23</v>
      </c>
      <c r="P14" s="95">
        <v>24</v>
      </c>
      <c r="Q14" s="373">
        <f t="shared" si="1"/>
        <v>3.1578947368421053</v>
      </c>
      <c r="R14" s="96" t="s">
        <v>191</v>
      </c>
      <c r="S14" s="95">
        <v>19</v>
      </c>
      <c r="T14" s="98">
        <f>G14+P14</f>
        <v>53</v>
      </c>
      <c r="U14" s="99">
        <f>T14/(N(E14)+N(F14)+N(N14)+N(O14))</f>
        <v>3.7857142857142856</v>
      </c>
      <c r="X14" s="100">
        <f t="shared" si="4"/>
        <v>0</v>
      </c>
      <c r="Y14" s="101">
        <f t="shared" si="4"/>
        <v>0</v>
      </c>
      <c r="Z14" s="101">
        <f t="shared" si="4"/>
        <v>0</v>
      </c>
      <c r="AA14" s="102">
        <f t="shared" si="4"/>
        <v>0</v>
      </c>
      <c r="AB14" s="102">
        <f t="shared" si="4"/>
        <v>29</v>
      </c>
      <c r="AC14" s="101">
        <f t="shared" si="4"/>
        <v>24</v>
      </c>
      <c r="AD14" s="101">
        <f t="shared" si="4"/>
        <v>0</v>
      </c>
      <c r="AE14" s="102">
        <f t="shared" si="4"/>
        <v>0</v>
      </c>
      <c r="AF14" s="102">
        <f t="shared" si="4"/>
        <v>0</v>
      </c>
      <c r="AG14" s="101">
        <f t="shared" si="4"/>
        <v>0</v>
      </c>
      <c r="AH14" s="101">
        <f t="shared" si="4"/>
        <v>0</v>
      </c>
      <c r="AI14" s="102">
        <f t="shared" si="4"/>
        <v>0</v>
      </c>
      <c r="AJ14" s="102">
        <f t="shared" si="4"/>
        <v>0</v>
      </c>
      <c r="AK14" s="103">
        <f t="shared" si="5"/>
        <v>0</v>
      </c>
      <c r="AM14" s="104">
        <f>Y14+Z14</f>
        <v>0</v>
      </c>
      <c r="AN14" s="105">
        <f>AA14+AB14</f>
        <v>29</v>
      </c>
      <c r="AO14" s="106">
        <f>AC14+AD14</f>
        <v>24</v>
      </c>
      <c r="AP14" s="105">
        <f>AE14+AF14</f>
        <v>0</v>
      </c>
      <c r="AQ14" s="106">
        <f>AG14+AH14</f>
        <v>0</v>
      </c>
      <c r="AR14" s="105">
        <f>AI14+AJ14</f>
        <v>0</v>
      </c>
      <c r="AS14" s="107">
        <f>AK14+X14</f>
        <v>0</v>
      </c>
      <c r="AV14" s="100">
        <f t="shared" si="13"/>
        <v>0</v>
      </c>
      <c r="AW14" s="101">
        <f t="shared" si="13"/>
        <v>0</v>
      </c>
      <c r="AX14" s="101">
        <f t="shared" si="13"/>
        <v>0</v>
      </c>
      <c r="AY14" s="102">
        <f t="shared" si="13"/>
        <v>0</v>
      </c>
      <c r="AZ14" s="102">
        <f t="shared" si="13"/>
        <v>6.4</v>
      </c>
      <c r="BA14" s="101">
        <f t="shared" si="13"/>
        <v>7.6</v>
      </c>
      <c r="BB14" s="101">
        <f t="shared" si="13"/>
        <v>0</v>
      </c>
      <c r="BC14" s="102">
        <f t="shared" si="13"/>
        <v>0</v>
      </c>
      <c r="BD14" s="102">
        <f t="shared" si="13"/>
        <v>0</v>
      </c>
      <c r="BE14" s="101">
        <f t="shared" si="13"/>
        <v>0</v>
      </c>
      <c r="BF14" s="101">
        <f t="shared" si="13"/>
        <v>0</v>
      </c>
      <c r="BG14" s="102">
        <f t="shared" si="13"/>
        <v>0</v>
      </c>
      <c r="BH14" s="102">
        <f t="shared" si="13"/>
        <v>0</v>
      </c>
      <c r="BI14" s="103">
        <f t="shared" si="14"/>
        <v>0</v>
      </c>
      <c r="BK14" s="104">
        <f>AW14+AX14</f>
        <v>0</v>
      </c>
      <c r="BL14" s="105">
        <f>AY14+AZ14</f>
        <v>6.4</v>
      </c>
      <c r="BM14" s="106">
        <f>BA14+BB14</f>
        <v>7.6</v>
      </c>
      <c r="BN14" s="105">
        <f>BC14+BD14</f>
        <v>0</v>
      </c>
      <c r="BO14" s="106">
        <f>BE14+BF14</f>
        <v>0</v>
      </c>
      <c r="BP14" s="105">
        <f>BG14+BH14</f>
        <v>0</v>
      </c>
      <c r="BQ14" s="107">
        <f>BI14+AV14</f>
        <v>0</v>
      </c>
      <c r="BS14" s="100">
        <f>IF(T($C14)=T('Typy taboru'!$C$8),IF($J14&gt;0,IF($J14&gt;='Typy taboru'!$F$8,IF($J14&gt;'Typy taboru'!$G$8,IF($J14&gt;'Typy taboru'!$I$8,3,2),1),0)),0)</f>
        <v>0</v>
      </c>
      <c r="BT14" s="232">
        <f>IF(T($L14)=T('Typy taboru'!$C$8),IF($S14&gt;0,IF($S14&gt;='Typy taboru'!$F$8,IF($S14&gt;'Typy taboru'!$G$8,IF($S14&gt;'Typy taboru'!$I$8,3,2),1),0)),0)</f>
        <v>0</v>
      </c>
      <c r="BV14" s="100">
        <f>IF(T($C14)=T('Typy taboru'!$C$9),IF($J14&gt;0,IF($J14&gt;='Typy taboru'!$F$9,IF($J14&gt;'Typy taboru'!$G$9,IF($J14&gt;'Typy taboru'!$I$9,3,2),1),0)),0)</f>
        <v>0</v>
      </c>
      <c r="BW14" s="232">
        <f>IF(T($L14)=T('Typy taboru'!$C$9),IF($S14&gt;0,IF($S14&gt;='Typy taboru'!$F$9,IF($S14&gt;'Typy taboru'!$G$9,IF($S14&gt;'Typy taboru'!$I$9,3,2),1),0)),0)</f>
        <v>0</v>
      </c>
      <c r="BY14" s="100">
        <f>IF(T($C14)=T('Typy taboru'!$C$10),IF($J14&gt;0,IF($J14&gt;='Typy taboru'!$F$10,IF($J14&gt;'Typy taboru'!$G$10,IF($J14&gt;'Typy taboru'!$I$10,3,2),1),0)),0)</f>
        <v>0</v>
      </c>
      <c r="BZ14" s="232">
        <f>IF(T($L14)=T('Typy taboru'!$C$10),IF($S14&gt;0,IF($S14&gt;='Typy taboru'!$F$10,IF($S14&gt;'Typy taboru'!$G$10,IF($S14&gt;'Typy taboru'!$I$10,3,2),1),0)),0)</f>
        <v>0</v>
      </c>
      <c r="CB14" s="100">
        <f>IF(T($C14)=T('Typy taboru'!$C$11),IF($J14&gt;0,IF($J14&gt;='Typy taboru'!$F$11,IF($J14&gt;'Typy taboru'!$G$11,IF($J14&gt;'Typy taboru'!$I$11,3,2),1),0)),0)</f>
        <v>0</v>
      </c>
      <c r="CC14" s="232">
        <f>IF(T($L14)=T('Typy taboru'!$C$11),IF($S14&gt;0,IF($S14&gt;='Typy taboru'!$F$11,IF($S14&gt;'Typy taboru'!$G$11,IF($S14&gt;'Typy taboru'!$I$11,3,2),1),0)),0)</f>
        <v>0</v>
      </c>
      <c r="CE14" s="100">
        <f>IF(T($C14)=T('Typy taboru'!$C$12),IF($J14&gt;0,IF($J14&gt;='Typy taboru'!$F$12,IF($J14&gt;'Typy taboru'!$G$12,IF($J14&gt;'Typy taboru'!$I$12,3,2),1),0)),0)</f>
        <v>0</v>
      </c>
      <c r="CF14" s="232">
        <f>IF(T($L14)=T('Typy taboru'!$C$12),IF($S14&gt;0,IF($S14&gt;='Typy taboru'!$F$12,IF($S14&gt;'Typy taboru'!$G$12,IF($S14&gt;'Typy taboru'!$I$12,3,2),1),0)),0)</f>
        <v>0</v>
      </c>
      <c r="CH14" s="100">
        <f>IF(T($C14)=T('Typy taboru'!$C$13),IF($J14&gt;0,IF($J14&gt;='Typy taboru'!$F$13,IF($J14&gt;'Typy taboru'!$G$13,IF($J14&gt;'Typy taboru'!$I$13,3,2),1),0)),0)</f>
        <v>0</v>
      </c>
      <c r="CI14" s="232">
        <f>IF(T($L14)=T('Typy taboru'!$C$13),IF($S14&gt;0,IF($S14&gt;='Typy taboru'!$F$13,IF($S14&gt;'Typy taboru'!$G$13,IF($S14&gt;'Typy taboru'!$I$13,3,2),1),0)),0)</f>
        <v>0</v>
      </c>
      <c r="CK14" s="100">
        <f>IF(T($C14)=T('Typy taboru'!$C$14),IF($J14&gt;0,IF($J14&gt;='Typy taboru'!$F$14,IF($J14&gt;'Typy taboru'!$G$14,IF($J14&gt;'Typy taboru'!$I$14,3,2),1),0)),0)</f>
        <v>0</v>
      </c>
      <c r="CL14" s="232">
        <f>IF(T($L14)=T('Typy taboru'!$C$14),IF($S14&gt;0,IF($S14&gt;='Typy taboru'!$F$14,IF($S14&gt;'Typy taboru'!$G$14,IF($S14&gt;'Typy taboru'!$I$14,3,2),1),0)),0)</f>
        <v>0</v>
      </c>
      <c r="CN14" s="100">
        <f>IF(T($C14)=T('Typy taboru'!$C$15),IF($J14&gt;0,IF($J14&gt;='Typy taboru'!$F$15,IF($J14&gt;'Typy taboru'!$G$15,IF($J14&gt;'Typy taboru'!$I$15,3,2),1),0)),0)</f>
        <v>0</v>
      </c>
      <c r="CO14" s="232">
        <f>IF(T($L14)=T('Typy taboru'!$C$15),IF($S14&gt;0,IF($S14&gt;='Typy taboru'!$F$15,IF($S14&gt;'Typy taboru'!$G$15,IF($S14&gt;'Typy taboru'!$I$15,3,2),1),0)),0)</f>
        <v>0</v>
      </c>
    </row>
    <row r="15" spans="1:93" ht="24.95" customHeight="1" x14ac:dyDescent="0.2">
      <c r="B15" s="371">
        <v>11.55</v>
      </c>
      <c r="C15" s="393" t="s">
        <v>71</v>
      </c>
      <c r="D15" s="390" t="s">
        <v>222</v>
      </c>
      <c r="E15" s="439">
        <v>6.4</v>
      </c>
      <c r="F15" s="439" t="s">
        <v>23</v>
      </c>
      <c r="G15" s="372">
        <v>28</v>
      </c>
      <c r="H15" s="373">
        <f t="shared" si="22"/>
        <v>4.375</v>
      </c>
      <c r="I15" s="96" t="s">
        <v>201</v>
      </c>
      <c r="J15" s="372">
        <v>20</v>
      </c>
      <c r="K15" s="97">
        <v>12.3</v>
      </c>
      <c r="L15" s="393" t="s">
        <v>71</v>
      </c>
      <c r="M15" s="390" t="s">
        <v>188</v>
      </c>
      <c r="N15" s="439">
        <v>7.3</v>
      </c>
      <c r="O15" s="439" t="s">
        <v>23</v>
      </c>
      <c r="P15" s="95">
        <v>28</v>
      </c>
      <c r="Q15" s="373">
        <f t="shared" si="1"/>
        <v>3.8356164383561646</v>
      </c>
      <c r="R15" s="96" t="s">
        <v>132</v>
      </c>
      <c r="S15" s="95">
        <v>21</v>
      </c>
      <c r="T15" s="98">
        <f>G15+P15</f>
        <v>56</v>
      </c>
      <c r="U15" s="99">
        <f>T15/(N(E15)+N(F15)+N(N15)+N(O15))</f>
        <v>4.0875912408759127</v>
      </c>
      <c r="X15" s="100">
        <f t="shared" si="4"/>
        <v>0</v>
      </c>
      <c r="Y15" s="101">
        <f t="shared" si="4"/>
        <v>0</v>
      </c>
      <c r="Z15" s="101">
        <f t="shared" si="4"/>
        <v>0</v>
      </c>
      <c r="AA15" s="102">
        <f t="shared" si="4"/>
        <v>0</v>
      </c>
      <c r="AB15" s="102">
        <f t="shared" si="4"/>
        <v>0</v>
      </c>
      <c r="AC15" s="101">
        <f t="shared" si="4"/>
        <v>56</v>
      </c>
      <c r="AD15" s="101">
        <f t="shared" si="4"/>
        <v>0</v>
      </c>
      <c r="AE15" s="102">
        <f t="shared" si="4"/>
        <v>0</v>
      </c>
      <c r="AF15" s="102">
        <f t="shared" si="4"/>
        <v>0</v>
      </c>
      <c r="AG15" s="101">
        <f t="shared" si="4"/>
        <v>0</v>
      </c>
      <c r="AH15" s="101">
        <f t="shared" si="4"/>
        <v>0</v>
      </c>
      <c r="AI15" s="102">
        <f t="shared" si="4"/>
        <v>0</v>
      </c>
      <c r="AJ15" s="102">
        <f t="shared" si="4"/>
        <v>0</v>
      </c>
      <c r="AK15" s="103">
        <f t="shared" si="5"/>
        <v>0</v>
      </c>
      <c r="AM15" s="104">
        <f>Y15+Z15</f>
        <v>0</v>
      </c>
      <c r="AN15" s="105">
        <f>AA15+AB15</f>
        <v>0</v>
      </c>
      <c r="AO15" s="106">
        <f>AC15+AD15</f>
        <v>56</v>
      </c>
      <c r="AP15" s="105">
        <f>AE15+AF15</f>
        <v>0</v>
      </c>
      <c r="AQ15" s="106">
        <f>AG15+AH15</f>
        <v>0</v>
      </c>
      <c r="AR15" s="105">
        <f>AI15+AJ15</f>
        <v>0</v>
      </c>
      <c r="AS15" s="107">
        <f>AK15+X15</f>
        <v>0</v>
      </c>
      <c r="AV15" s="100">
        <f t="shared" si="13"/>
        <v>0</v>
      </c>
      <c r="AW15" s="101">
        <f t="shared" si="13"/>
        <v>0</v>
      </c>
      <c r="AX15" s="101">
        <f t="shared" si="13"/>
        <v>0</v>
      </c>
      <c r="AY15" s="102">
        <f t="shared" si="13"/>
        <v>0</v>
      </c>
      <c r="AZ15" s="102">
        <f t="shared" si="13"/>
        <v>0</v>
      </c>
      <c r="BA15" s="101">
        <f t="shared" si="13"/>
        <v>13.7</v>
      </c>
      <c r="BB15" s="101">
        <f t="shared" si="13"/>
        <v>0</v>
      </c>
      <c r="BC15" s="102">
        <f t="shared" si="13"/>
        <v>0</v>
      </c>
      <c r="BD15" s="102">
        <f t="shared" si="13"/>
        <v>0</v>
      </c>
      <c r="BE15" s="101">
        <f t="shared" si="13"/>
        <v>0</v>
      </c>
      <c r="BF15" s="101">
        <f t="shared" si="13"/>
        <v>0</v>
      </c>
      <c r="BG15" s="102">
        <f t="shared" si="13"/>
        <v>0</v>
      </c>
      <c r="BH15" s="102">
        <f t="shared" si="13"/>
        <v>0</v>
      </c>
      <c r="BI15" s="103">
        <f t="shared" si="14"/>
        <v>0</v>
      </c>
      <c r="BK15" s="104">
        <f>AW15+AX15</f>
        <v>0</v>
      </c>
      <c r="BL15" s="105">
        <f>AY15+AZ15</f>
        <v>0</v>
      </c>
      <c r="BM15" s="106">
        <f>BA15+BB15</f>
        <v>13.7</v>
      </c>
      <c r="BN15" s="105">
        <f>BC15+BD15</f>
        <v>0</v>
      </c>
      <c r="BO15" s="106">
        <f>BE15+BF15</f>
        <v>0</v>
      </c>
      <c r="BP15" s="105">
        <f>BG15+BH15</f>
        <v>0</v>
      </c>
      <c r="BQ15" s="107">
        <f>BI15+AV15</f>
        <v>0</v>
      </c>
      <c r="BS15" s="100">
        <f>IF(T($C15)=T('Typy taboru'!$C$8),IF($J15&gt;0,IF($J15&gt;='Typy taboru'!$F$8,IF($J15&gt;'Typy taboru'!$G$8,IF($J15&gt;'Typy taboru'!$I$8,3,2),1),0)),0)</f>
        <v>0</v>
      </c>
      <c r="BT15" s="232">
        <f>IF(T($L15)=T('Typy taboru'!$C$8),IF($S15&gt;0,IF($S15&gt;='Typy taboru'!$F$8,IF($S15&gt;'Typy taboru'!$G$8,IF($S15&gt;'Typy taboru'!$I$8,3,2),1),0)),0)</f>
        <v>0</v>
      </c>
      <c r="BV15" s="100">
        <f>IF(T($C15)=T('Typy taboru'!$C$9),IF($J15&gt;0,IF($J15&gt;='Typy taboru'!$F$9,IF($J15&gt;'Typy taboru'!$G$9,IF($J15&gt;'Typy taboru'!$I$9,3,2),1),0)),0)</f>
        <v>0</v>
      </c>
      <c r="BW15" s="232">
        <f>IF(T($L15)=T('Typy taboru'!$C$9),IF($S15&gt;0,IF($S15&gt;='Typy taboru'!$F$9,IF($S15&gt;'Typy taboru'!$G$9,IF($S15&gt;'Typy taboru'!$I$9,3,2),1),0)),0)</f>
        <v>0</v>
      </c>
      <c r="BY15" s="100">
        <f>IF(T($C15)=T('Typy taboru'!$C$10),IF($J15&gt;0,IF($J15&gt;='Typy taboru'!$F$10,IF($J15&gt;'Typy taboru'!$G$10,IF($J15&gt;'Typy taboru'!$I$10,3,2),1),0)),0)</f>
        <v>0</v>
      </c>
      <c r="BZ15" s="232">
        <f>IF(T($L15)=T('Typy taboru'!$C$10),IF($S15&gt;0,IF($S15&gt;='Typy taboru'!$F$10,IF($S15&gt;'Typy taboru'!$G$10,IF($S15&gt;'Typy taboru'!$I$10,3,2),1),0)),0)</f>
        <v>0</v>
      </c>
      <c r="CB15" s="100">
        <f>IF(T($C15)=T('Typy taboru'!$C$11),IF($J15&gt;0,IF($J15&gt;='Typy taboru'!$F$11,IF($J15&gt;'Typy taboru'!$G$11,IF($J15&gt;'Typy taboru'!$I$11,3,2),1),0)),0)</f>
        <v>0</v>
      </c>
      <c r="CC15" s="232">
        <f>IF(T($L15)=T('Typy taboru'!$C$11),IF($S15&gt;0,IF($S15&gt;='Typy taboru'!$F$11,IF($S15&gt;'Typy taboru'!$G$11,IF($S15&gt;'Typy taboru'!$I$11,3,2),1),0)),0)</f>
        <v>0</v>
      </c>
      <c r="CE15" s="100">
        <f>IF(T($C15)=T('Typy taboru'!$C$12),IF($J15&gt;0,IF($J15&gt;='Typy taboru'!$F$12,IF($J15&gt;'Typy taboru'!$G$12,IF($J15&gt;'Typy taboru'!$I$12,3,2),1),0)),0)</f>
        <v>0</v>
      </c>
      <c r="CF15" s="232">
        <f>IF(T($L15)=T('Typy taboru'!$C$12),IF($S15&gt;0,IF($S15&gt;='Typy taboru'!$F$12,IF($S15&gt;'Typy taboru'!$G$12,IF($S15&gt;'Typy taboru'!$I$12,3,2),1),0)),0)</f>
        <v>0</v>
      </c>
      <c r="CH15" s="100">
        <f>IF(T($C15)=T('Typy taboru'!$C$13),IF($J15&gt;0,IF($J15&gt;='Typy taboru'!$F$13,IF($J15&gt;'Typy taboru'!$G$13,IF($J15&gt;'Typy taboru'!$I$13,3,2),1),0)),0)</f>
        <v>0</v>
      </c>
      <c r="CI15" s="232">
        <f>IF(T($L15)=T('Typy taboru'!$C$13),IF($S15&gt;0,IF($S15&gt;='Typy taboru'!$F$13,IF($S15&gt;'Typy taboru'!$G$13,IF($S15&gt;'Typy taboru'!$I$13,3,2),1),0)),0)</f>
        <v>0</v>
      </c>
      <c r="CK15" s="100">
        <f>IF(T($C15)=T('Typy taboru'!$C$14),IF($J15&gt;0,IF($J15&gt;='Typy taboru'!$F$14,IF($J15&gt;'Typy taboru'!$G$14,IF($J15&gt;'Typy taboru'!$I$14,3,2),1),0)),0)</f>
        <v>0</v>
      </c>
      <c r="CL15" s="232">
        <f>IF(T($L15)=T('Typy taboru'!$C$14),IF($S15&gt;0,IF($S15&gt;='Typy taboru'!$F$14,IF($S15&gt;'Typy taboru'!$G$14,IF($S15&gt;'Typy taboru'!$I$14,3,2),1),0)),0)</f>
        <v>0</v>
      </c>
      <c r="CN15" s="100">
        <f>IF(T($C15)=T('Typy taboru'!$C$15),IF($J15&gt;0,IF($J15&gt;='Typy taboru'!$F$15,IF($J15&gt;'Typy taboru'!$G$15,IF($J15&gt;'Typy taboru'!$I$15,3,2),1),0)),0)</f>
        <v>0</v>
      </c>
      <c r="CO15" s="232">
        <f>IF(T($L15)=T('Typy taboru'!$C$15),IF($S15&gt;0,IF($S15&gt;='Typy taboru'!$F$15,IF($S15&gt;'Typy taboru'!$G$15,IF($S15&gt;'Typy taboru'!$I$15,3,2),1),0)),0)</f>
        <v>0</v>
      </c>
    </row>
    <row r="16" spans="1:93" ht="24.95" customHeight="1" x14ac:dyDescent="0.2">
      <c r="B16" s="371">
        <v>13.3</v>
      </c>
      <c r="C16" s="393" t="s">
        <v>71</v>
      </c>
      <c r="D16" s="390" t="s">
        <v>224</v>
      </c>
      <c r="E16" s="439">
        <v>12.2</v>
      </c>
      <c r="F16" s="439" t="s">
        <v>23</v>
      </c>
      <c r="G16" s="372">
        <v>38</v>
      </c>
      <c r="H16" s="373">
        <f t="shared" si="22"/>
        <v>3.1147540983606561</v>
      </c>
      <c r="I16" s="96" t="s">
        <v>201</v>
      </c>
      <c r="J16" s="372">
        <v>27</v>
      </c>
      <c r="K16" s="97">
        <v>14.15</v>
      </c>
      <c r="L16" s="393" t="s">
        <v>71</v>
      </c>
      <c r="M16" s="390" t="s">
        <v>231</v>
      </c>
      <c r="N16" s="439">
        <v>9.4</v>
      </c>
      <c r="O16" s="439" t="s">
        <v>23</v>
      </c>
      <c r="P16" s="95">
        <v>36</v>
      </c>
      <c r="Q16" s="373">
        <f t="shared" si="1"/>
        <v>3.8297872340425529</v>
      </c>
      <c r="R16" s="96" t="s">
        <v>190</v>
      </c>
      <c r="S16" s="95">
        <v>28</v>
      </c>
      <c r="T16" s="98">
        <f t="shared" si="2"/>
        <v>74</v>
      </c>
      <c r="U16" s="99">
        <f t="shared" si="3"/>
        <v>3.4259259259259256</v>
      </c>
      <c r="X16" s="100">
        <f t="shared" si="4"/>
        <v>0</v>
      </c>
      <c r="Y16" s="101">
        <f t="shared" si="4"/>
        <v>0</v>
      </c>
      <c r="Z16" s="101">
        <f t="shared" si="4"/>
        <v>0</v>
      </c>
      <c r="AA16" s="102">
        <f t="shared" si="4"/>
        <v>0</v>
      </c>
      <c r="AB16" s="102">
        <f t="shared" si="4"/>
        <v>0</v>
      </c>
      <c r="AC16" s="101">
        <f t="shared" si="4"/>
        <v>0</v>
      </c>
      <c r="AD16" s="101">
        <f t="shared" si="4"/>
        <v>38</v>
      </c>
      <c r="AE16" s="102">
        <f t="shared" si="4"/>
        <v>36</v>
      </c>
      <c r="AF16" s="102">
        <f t="shared" si="4"/>
        <v>0</v>
      </c>
      <c r="AG16" s="101">
        <f t="shared" si="4"/>
        <v>0</v>
      </c>
      <c r="AH16" s="101">
        <f t="shared" si="4"/>
        <v>0</v>
      </c>
      <c r="AI16" s="102">
        <f t="shared" si="4"/>
        <v>0</v>
      </c>
      <c r="AJ16" s="102">
        <f t="shared" si="4"/>
        <v>0</v>
      </c>
      <c r="AK16" s="103">
        <f t="shared" si="5"/>
        <v>0</v>
      </c>
      <c r="AM16" s="104">
        <f t="shared" si="6"/>
        <v>0</v>
      </c>
      <c r="AN16" s="105">
        <f t="shared" si="7"/>
        <v>0</v>
      </c>
      <c r="AO16" s="106">
        <f t="shared" si="8"/>
        <v>38</v>
      </c>
      <c r="AP16" s="105">
        <f t="shared" si="9"/>
        <v>36</v>
      </c>
      <c r="AQ16" s="106">
        <f t="shared" si="10"/>
        <v>0</v>
      </c>
      <c r="AR16" s="105">
        <f t="shared" si="11"/>
        <v>0</v>
      </c>
      <c r="AS16" s="107">
        <f t="shared" si="12"/>
        <v>0</v>
      </c>
      <c r="AV16" s="100">
        <f t="shared" si="13"/>
        <v>0</v>
      </c>
      <c r="AW16" s="101">
        <f t="shared" si="13"/>
        <v>0</v>
      </c>
      <c r="AX16" s="101">
        <f t="shared" si="13"/>
        <v>0</v>
      </c>
      <c r="AY16" s="102">
        <f t="shared" si="13"/>
        <v>0</v>
      </c>
      <c r="AZ16" s="102">
        <f t="shared" si="13"/>
        <v>0</v>
      </c>
      <c r="BA16" s="101">
        <f t="shared" si="13"/>
        <v>0</v>
      </c>
      <c r="BB16" s="101">
        <f t="shared" si="13"/>
        <v>12.2</v>
      </c>
      <c r="BC16" s="102">
        <f t="shared" si="13"/>
        <v>9.4</v>
      </c>
      <c r="BD16" s="102">
        <f t="shared" si="13"/>
        <v>0</v>
      </c>
      <c r="BE16" s="101">
        <f t="shared" si="13"/>
        <v>0</v>
      </c>
      <c r="BF16" s="101">
        <f t="shared" si="13"/>
        <v>0</v>
      </c>
      <c r="BG16" s="102">
        <f t="shared" si="13"/>
        <v>0</v>
      </c>
      <c r="BH16" s="102">
        <f t="shared" si="13"/>
        <v>0</v>
      </c>
      <c r="BI16" s="103">
        <f t="shared" si="14"/>
        <v>0</v>
      </c>
      <c r="BK16" s="104">
        <f t="shared" si="15"/>
        <v>0</v>
      </c>
      <c r="BL16" s="105">
        <f t="shared" si="16"/>
        <v>0</v>
      </c>
      <c r="BM16" s="106">
        <f t="shared" si="17"/>
        <v>12.2</v>
      </c>
      <c r="BN16" s="105">
        <f t="shared" si="18"/>
        <v>9.4</v>
      </c>
      <c r="BO16" s="106">
        <f t="shared" si="19"/>
        <v>0</v>
      </c>
      <c r="BP16" s="105">
        <f t="shared" si="20"/>
        <v>0</v>
      </c>
      <c r="BQ16" s="107">
        <f t="shared" si="21"/>
        <v>0</v>
      </c>
      <c r="BS16" s="100">
        <f>IF(T($C16)=T('Typy taboru'!$C$8),IF($J16&gt;0,IF($J16&gt;='Typy taboru'!$F$8,IF($J16&gt;'Typy taboru'!$G$8,IF($J16&gt;'Typy taboru'!$I$8,3,2),1),0)),0)</f>
        <v>0</v>
      </c>
      <c r="BT16" s="232">
        <f>IF(T($L16)=T('Typy taboru'!$C$8),IF($S16&gt;0,IF($S16&gt;='Typy taboru'!$F$8,IF($S16&gt;'Typy taboru'!$G$8,IF($S16&gt;'Typy taboru'!$I$8,3,2),1),0)),0)</f>
        <v>0</v>
      </c>
      <c r="BV16" s="100">
        <f>IF(T($C16)=T('Typy taboru'!$C$9),IF($J16&gt;0,IF($J16&gt;='Typy taboru'!$F$9,IF($J16&gt;'Typy taboru'!$G$9,IF($J16&gt;'Typy taboru'!$I$9,3,2),1),0)),0)</f>
        <v>0</v>
      </c>
      <c r="BW16" s="232">
        <f>IF(T($L16)=T('Typy taboru'!$C$9),IF($S16&gt;0,IF($S16&gt;='Typy taboru'!$F$9,IF($S16&gt;'Typy taboru'!$G$9,IF($S16&gt;'Typy taboru'!$I$9,3,2),1),0)),0)</f>
        <v>0</v>
      </c>
      <c r="BY16" s="100">
        <f>IF(T($C16)=T('Typy taboru'!$C$10),IF($J16&gt;0,IF($J16&gt;='Typy taboru'!$F$10,IF($J16&gt;'Typy taboru'!$G$10,IF($J16&gt;'Typy taboru'!$I$10,3,2),1),0)),0)</f>
        <v>0</v>
      </c>
      <c r="BZ16" s="232">
        <f>IF(T($L16)=T('Typy taboru'!$C$10),IF($S16&gt;0,IF($S16&gt;='Typy taboru'!$F$10,IF($S16&gt;'Typy taboru'!$G$10,IF($S16&gt;'Typy taboru'!$I$10,3,2),1),0)),0)</f>
        <v>0</v>
      </c>
      <c r="CB16" s="100">
        <f>IF(T($C16)=T('Typy taboru'!$C$11),IF($J16&gt;0,IF($J16&gt;='Typy taboru'!$F$11,IF($J16&gt;'Typy taboru'!$G$11,IF($J16&gt;'Typy taboru'!$I$11,3,2),1),0)),0)</f>
        <v>0</v>
      </c>
      <c r="CC16" s="232">
        <f>IF(T($L16)=T('Typy taboru'!$C$11),IF($S16&gt;0,IF($S16&gt;='Typy taboru'!$F$11,IF($S16&gt;'Typy taboru'!$G$11,IF($S16&gt;'Typy taboru'!$I$11,3,2),1),0)),0)</f>
        <v>0</v>
      </c>
      <c r="CE16" s="100">
        <f>IF(T($C16)=T('Typy taboru'!$C$12),IF($J16&gt;0,IF($J16&gt;='Typy taboru'!$F$12,IF($J16&gt;'Typy taboru'!$G$12,IF($J16&gt;'Typy taboru'!$I$12,3,2),1),0)),0)</f>
        <v>0</v>
      </c>
      <c r="CF16" s="232">
        <f>IF(T($L16)=T('Typy taboru'!$C$12),IF($S16&gt;0,IF($S16&gt;='Typy taboru'!$F$12,IF($S16&gt;'Typy taboru'!$G$12,IF($S16&gt;'Typy taboru'!$I$12,3,2),1),0)),0)</f>
        <v>0</v>
      </c>
      <c r="CH16" s="100">
        <f>IF(T($C16)=T('Typy taboru'!$C$13),IF($J16&gt;0,IF($J16&gt;='Typy taboru'!$F$13,IF($J16&gt;'Typy taboru'!$G$13,IF($J16&gt;'Typy taboru'!$I$13,3,2),1),0)),0)</f>
        <v>0</v>
      </c>
      <c r="CI16" s="232">
        <f>IF(T($L16)=T('Typy taboru'!$C$13),IF($S16&gt;0,IF($S16&gt;='Typy taboru'!$F$13,IF($S16&gt;'Typy taboru'!$G$13,IF($S16&gt;'Typy taboru'!$I$13,3,2),1),0)),0)</f>
        <v>0</v>
      </c>
      <c r="CK16" s="100">
        <f>IF(T($C16)=T('Typy taboru'!$C$14),IF($J16&gt;0,IF($J16&gt;='Typy taboru'!$F$14,IF($J16&gt;'Typy taboru'!$G$14,IF($J16&gt;'Typy taboru'!$I$14,3,2),1),0)),0)</f>
        <v>0</v>
      </c>
      <c r="CL16" s="232">
        <f>IF(T($L16)=T('Typy taboru'!$C$14),IF($S16&gt;0,IF($S16&gt;='Typy taboru'!$F$14,IF($S16&gt;'Typy taboru'!$G$14,IF($S16&gt;'Typy taboru'!$I$14,3,2),1),0)),0)</f>
        <v>0</v>
      </c>
      <c r="CN16" s="100">
        <f>IF(T($C16)=T('Typy taboru'!$C$15),IF($J16&gt;0,IF($J16&gt;='Typy taboru'!$F$15,IF($J16&gt;'Typy taboru'!$G$15,IF($J16&gt;'Typy taboru'!$I$15,3,2),1),0)),0)</f>
        <v>0</v>
      </c>
      <c r="CO16" s="232">
        <f>IF(T($L16)=T('Typy taboru'!$C$15),IF($S16&gt;0,IF($S16&gt;='Typy taboru'!$F$15,IF($S16&gt;'Typy taboru'!$G$15,IF($S16&gt;'Typy taboru'!$I$15,3,2),1),0)),0)</f>
        <v>0</v>
      </c>
    </row>
    <row r="17" spans="2:93" ht="24.95" customHeight="1" x14ac:dyDescent="0.2">
      <c r="B17" s="371">
        <v>14.5</v>
      </c>
      <c r="C17" s="393" t="s">
        <v>71</v>
      </c>
      <c r="D17" s="390" t="s">
        <v>222</v>
      </c>
      <c r="E17" s="439">
        <v>6.4</v>
      </c>
      <c r="F17" s="439" t="s">
        <v>23</v>
      </c>
      <c r="G17" s="372">
        <v>41</v>
      </c>
      <c r="H17" s="373">
        <f t="shared" si="22"/>
        <v>6.40625</v>
      </c>
      <c r="I17" s="96" t="s">
        <v>183</v>
      </c>
      <c r="J17" s="372">
        <v>40</v>
      </c>
      <c r="K17" s="97">
        <v>15.3</v>
      </c>
      <c r="L17" s="393" t="s">
        <v>71</v>
      </c>
      <c r="M17" s="390" t="s">
        <v>232</v>
      </c>
      <c r="N17" s="439">
        <v>9.4</v>
      </c>
      <c r="O17" s="439" t="s">
        <v>23</v>
      </c>
      <c r="P17" s="95">
        <v>28</v>
      </c>
      <c r="Q17" s="373">
        <f t="shared" si="1"/>
        <v>2.978723404255319</v>
      </c>
      <c r="R17" s="96" t="s">
        <v>189</v>
      </c>
      <c r="S17" s="95">
        <v>18</v>
      </c>
      <c r="T17" s="98">
        <f t="shared" si="2"/>
        <v>69</v>
      </c>
      <c r="U17" s="99">
        <f t="shared" si="3"/>
        <v>4.3670886075949369</v>
      </c>
      <c r="X17" s="100">
        <f t="shared" si="4"/>
        <v>0</v>
      </c>
      <c r="Y17" s="101">
        <f t="shared" si="4"/>
        <v>0</v>
      </c>
      <c r="Z17" s="101">
        <f t="shared" si="4"/>
        <v>0</v>
      </c>
      <c r="AA17" s="102">
        <f t="shared" si="4"/>
        <v>0</v>
      </c>
      <c r="AB17" s="102">
        <f t="shared" si="4"/>
        <v>0</v>
      </c>
      <c r="AC17" s="101">
        <f t="shared" si="4"/>
        <v>0</v>
      </c>
      <c r="AD17" s="101">
        <f t="shared" si="4"/>
        <v>0</v>
      </c>
      <c r="AE17" s="102">
        <f t="shared" si="4"/>
        <v>69</v>
      </c>
      <c r="AF17" s="102">
        <f t="shared" si="4"/>
        <v>0</v>
      </c>
      <c r="AG17" s="101">
        <f t="shared" si="4"/>
        <v>0</v>
      </c>
      <c r="AH17" s="101">
        <f t="shared" si="4"/>
        <v>0</v>
      </c>
      <c r="AI17" s="102">
        <f t="shared" si="4"/>
        <v>0</v>
      </c>
      <c r="AJ17" s="102">
        <f t="shared" si="4"/>
        <v>0</v>
      </c>
      <c r="AK17" s="103">
        <f t="shared" si="5"/>
        <v>0</v>
      </c>
      <c r="AM17" s="104">
        <f t="shared" si="6"/>
        <v>0</v>
      </c>
      <c r="AN17" s="105">
        <f t="shared" si="7"/>
        <v>0</v>
      </c>
      <c r="AO17" s="106">
        <f t="shared" si="8"/>
        <v>0</v>
      </c>
      <c r="AP17" s="105">
        <f t="shared" si="9"/>
        <v>69</v>
      </c>
      <c r="AQ17" s="106">
        <f t="shared" si="10"/>
        <v>0</v>
      </c>
      <c r="AR17" s="105">
        <f t="shared" si="11"/>
        <v>0</v>
      </c>
      <c r="AS17" s="107">
        <f t="shared" si="12"/>
        <v>0</v>
      </c>
      <c r="AV17" s="100">
        <f t="shared" si="13"/>
        <v>0</v>
      </c>
      <c r="AW17" s="101">
        <f t="shared" si="13"/>
        <v>0</v>
      </c>
      <c r="AX17" s="101">
        <f t="shared" si="13"/>
        <v>0</v>
      </c>
      <c r="AY17" s="102">
        <f t="shared" si="13"/>
        <v>0</v>
      </c>
      <c r="AZ17" s="102">
        <f t="shared" si="13"/>
        <v>0</v>
      </c>
      <c r="BA17" s="101">
        <f t="shared" si="13"/>
        <v>0</v>
      </c>
      <c r="BB17" s="101">
        <f t="shared" si="13"/>
        <v>0</v>
      </c>
      <c r="BC17" s="102">
        <f t="shared" si="13"/>
        <v>15.8</v>
      </c>
      <c r="BD17" s="102">
        <f t="shared" si="13"/>
        <v>0</v>
      </c>
      <c r="BE17" s="101">
        <f t="shared" si="13"/>
        <v>0</v>
      </c>
      <c r="BF17" s="101">
        <f t="shared" si="13"/>
        <v>0</v>
      </c>
      <c r="BG17" s="102">
        <f t="shared" si="13"/>
        <v>0</v>
      </c>
      <c r="BH17" s="102">
        <f t="shared" si="13"/>
        <v>0</v>
      </c>
      <c r="BI17" s="103">
        <f t="shared" si="14"/>
        <v>0</v>
      </c>
      <c r="BK17" s="104">
        <f t="shared" si="15"/>
        <v>0</v>
      </c>
      <c r="BL17" s="105">
        <f t="shared" si="16"/>
        <v>0</v>
      </c>
      <c r="BM17" s="106">
        <f t="shared" si="17"/>
        <v>0</v>
      </c>
      <c r="BN17" s="105">
        <f t="shared" si="18"/>
        <v>15.8</v>
      </c>
      <c r="BO17" s="106">
        <f t="shared" si="19"/>
        <v>0</v>
      </c>
      <c r="BP17" s="105">
        <f t="shared" si="20"/>
        <v>0</v>
      </c>
      <c r="BQ17" s="107">
        <f t="shared" si="21"/>
        <v>0</v>
      </c>
      <c r="BS17" s="100">
        <f>IF(T($C17)=T('Typy taboru'!$C$8),IF($J17&gt;0,IF($J17&gt;='Typy taboru'!$F$8,IF($J17&gt;'Typy taboru'!$G$8,IF($J17&gt;'Typy taboru'!$I$8,3,2),1),0)),0)</f>
        <v>0</v>
      </c>
      <c r="BT17" s="232">
        <f>IF(T($L17)=T('Typy taboru'!$C$8),IF($S17&gt;0,IF($S17&gt;='Typy taboru'!$F$8,IF($S17&gt;'Typy taboru'!$G$8,IF($S17&gt;'Typy taboru'!$I$8,3,2),1),0)),0)</f>
        <v>0</v>
      </c>
      <c r="BV17" s="100">
        <f>IF(T($C17)=T('Typy taboru'!$C$9),IF($J17&gt;0,IF($J17&gt;='Typy taboru'!$F$9,IF($J17&gt;'Typy taboru'!$G$9,IF($J17&gt;'Typy taboru'!$I$9,3,2),1),0)),0)</f>
        <v>0</v>
      </c>
      <c r="BW17" s="232">
        <f>IF(T($L17)=T('Typy taboru'!$C$9),IF($S17&gt;0,IF($S17&gt;='Typy taboru'!$F$9,IF($S17&gt;'Typy taboru'!$G$9,IF($S17&gt;'Typy taboru'!$I$9,3,2),1),0)),0)</f>
        <v>0</v>
      </c>
      <c r="BY17" s="100">
        <f>IF(T($C17)=T('Typy taboru'!$C$10),IF($J17&gt;0,IF($J17&gt;='Typy taboru'!$F$10,IF($J17&gt;'Typy taboru'!$G$10,IF($J17&gt;'Typy taboru'!$I$10,3,2),1),0)),0)</f>
        <v>0</v>
      </c>
      <c r="BZ17" s="232">
        <f>IF(T($L17)=T('Typy taboru'!$C$10),IF($S17&gt;0,IF($S17&gt;='Typy taboru'!$F$10,IF($S17&gt;'Typy taboru'!$G$10,IF($S17&gt;'Typy taboru'!$I$10,3,2),1),0)),0)</f>
        <v>0</v>
      </c>
      <c r="CB17" s="100">
        <f>IF(T($C17)=T('Typy taboru'!$C$11),IF($J17&gt;0,IF($J17&gt;='Typy taboru'!$F$11,IF($J17&gt;'Typy taboru'!$G$11,IF($J17&gt;'Typy taboru'!$I$11,3,2),1),0)),0)</f>
        <v>0</v>
      </c>
      <c r="CC17" s="232">
        <f>IF(T($L17)=T('Typy taboru'!$C$11),IF($S17&gt;0,IF($S17&gt;='Typy taboru'!$F$11,IF($S17&gt;'Typy taboru'!$G$11,IF($S17&gt;'Typy taboru'!$I$11,3,2),1),0)),0)</f>
        <v>0</v>
      </c>
      <c r="CE17" s="100">
        <f>IF(T($C17)=T('Typy taboru'!$C$12),IF($J17&gt;0,IF($J17&gt;='Typy taboru'!$F$12,IF($J17&gt;'Typy taboru'!$G$12,IF($J17&gt;'Typy taboru'!$I$12,3,2),1),0)),0)</f>
        <v>0</v>
      </c>
      <c r="CF17" s="232">
        <f>IF(T($L17)=T('Typy taboru'!$C$12),IF($S17&gt;0,IF($S17&gt;='Typy taboru'!$F$12,IF($S17&gt;'Typy taboru'!$G$12,IF($S17&gt;'Typy taboru'!$I$12,3,2),1),0)),0)</f>
        <v>0</v>
      </c>
      <c r="CH17" s="100">
        <f>IF(T($C17)=T('Typy taboru'!$C$13),IF($J17&gt;0,IF($J17&gt;='Typy taboru'!$F$13,IF($J17&gt;'Typy taboru'!$G$13,IF($J17&gt;'Typy taboru'!$I$13,3,2),1),0)),0)</f>
        <v>0</v>
      </c>
      <c r="CI17" s="232">
        <f>IF(T($L17)=T('Typy taboru'!$C$13),IF($S17&gt;0,IF($S17&gt;='Typy taboru'!$F$13,IF($S17&gt;'Typy taboru'!$G$13,IF($S17&gt;'Typy taboru'!$I$13,3,2),1),0)),0)</f>
        <v>0</v>
      </c>
      <c r="CK17" s="100">
        <f>IF(T($C17)=T('Typy taboru'!$C$14),IF($J17&gt;0,IF($J17&gt;='Typy taboru'!$F$14,IF($J17&gt;'Typy taboru'!$G$14,IF($J17&gt;'Typy taboru'!$I$14,3,2),1),0)),0)</f>
        <v>0</v>
      </c>
      <c r="CL17" s="232">
        <f>IF(T($L17)=T('Typy taboru'!$C$14),IF($S17&gt;0,IF($S17&gt;='Typy taboru'!$F$14,IF($S17&gt;'Typy taboru'!$G$14,IF($S17&gt;'Typy taboru'!$I$14,3,2),1),0)),0)</f>
        <v>0</v>
      </c>
      <c r="CN17" s="100">
        <f>IF(T($C17)=T('Typy taboru'!$C$15),IF($J17&gt;0,IF($J17&gt;='Typy taboru'!$F$15,IF($J17&gt;'Typy taboru'!$G$15,IF($J17&gt;'Typy taboru'!$I$15,3,2),1),0)),0)</f>
        <v>0</v>
      </c>
      <c r="CO17" s="232">
        <f>IF(T($L17)=T('Typy taboru'!$C$15),IF($S17&gt;0,IF($S17&gt;='Typy taboru'!$F$15,IF($S17&gt;'Typy taboru'!$G$15,IF($S17&gt;'Typy taboru'!$I$15,3,2),1),0)),0)</f>
        <v>0</v>
      </c>
    </row>
    <row r="18" spans="2:93" ht="24.95" customHeight="1" x14ac:dyDescent="0.2">
      <c r="B18" s="371">
        <v>16.25</v>
      </c>
      <c r="C18" s="393" t="s">
        <v>71</v>
      </c>
      <c r="D18" s="390" t="s">
        <v>222</v>
      </c>
      <c r="E18" s="439">
        <v>6.4</v>
      </c>
      <c r="F18" s="439" t="s">
        <v>23</v>
      </c>
      <c r="G18" s="372">
        <v>48</v>
      </c>
      <c r="H18" s="373">
        <f t="shared" si="22"/>
        <v>7.5</v>
      </c>
      <c r="I18" s="96" t="s">
        <v>182</v>
      </c>
      <c r="J18" s="372">
        <v>40</v>
      </c>
      <c r="K18" s="97">
        <v>17</v>
      </c>
      <c r="L18" s="393" t="s">
        <v>71</v>
      </c>
      <c r="M18" s="390" t="s">
        <v>188</v>
      </c>
      <c r="N18" s="439">
        <v>7.3</v>
      </c>
      <c r="O18" s="439" t="s">
        <v>23</v>
      </c>
      <c r="P18" s="95">
        <v>13</v>
      </c>
      <c r="Q18" s="373">
        <f t="shared" si="1"/>
        <v>1.7808219178082192</v>
      </c>
      <c r="R18" s="96" t="s">
        <v>233</v>
      </c>
      <c r="S18" s="95">
        <v>9</v>
      </c>
      <c r="T18" s="98">
        <f t="shared" si="2"/>
        <v>61</v>
      </c>
      <c r="U18" s="99">
        <f t="shared" si="3"/>
        <v>4.452554744525548</v>
      </c>
      <c r="X18" s="100">
        <f t="shared" si="4"/>
        <v>0</v>
      </c>
      <c r="Y18" s="101">
        <f t="shared" si="4"/>
        <v>0</v>
      </c>
      <c r="Z18" s="101">
        <f t="shared" si="4"/>
        <v>0</v>
      </c>
      <c r="AA18" s="102">
        <f t="shared" si="4"/>
        <v>0</v>
      </c>
      <c r="AB18" s="102">
        <f t="shared" si="4"/>
        <v>0</v>
      </c>
      <c r="AC18" s="101">
        <f t="shared" si="4"/>
        <v>0</v>
      </c>
      <c r="AD18" s="101">
        <f t="shared" si="4"/>
        <v>0</v>
      </c>
      <c r="AE18" s="102">
        <f t="shared" si="4"/>
        <v>0</v>
      </c>
      <c r="AF18" s="102">
        <f t="shared" si="4"/>
        <v>61</v>
      </c>
      <c r="AG18" s="101">
        <f t="shared" si="4"/>
        <v>0</v>
      </c>
      <c r="AH18" s="101">
        <f t="shared" si="4"/>
        <v>0</v>
      </c>
      <c r="AI18" s="102">
        <f t="shared" si="4"/>
        <v>0</v>
      </c>
      <c r="AJ18" s="102">
        <f t="shared" si="4"/>
        <v>0</v>
      </c>
      <c r="AK18" s="103">
        <f t="shared" si="5"/>
        <v>0</v>
      </c>
      <c r="AM18" s="104">
        <f t="shared" si="6"/>
        <v>0</v>
      </c>
      <c r="AN18" s="105">
        <f t="shared" si="7"/>
        <v>0</v>
      </c>
      <c r="AO18" s="106">
        <f t="shared" si="8"/>
        <v>0</v>
      </c>
      <c r="AP18" s="105">
        <f t="shared" si="9"/>
        <v>61</v>
      </c>
      <c r="AQ18" s="106">
        <f t="shared" si="10"/>
        <v>0</v>
      </c>
      <c r="AR18" s="105">
        <f t="shared" si="11"/>
        <v>0</v>
      </c>
      <c r="AS18" s="107">
        <f t="shared" si="12"/>
        <v>0</v>
      </c>
      <c r="AV18" s="100">
        <f t="shared" si="13"/>
        <v>0</v>
      </c>
      <c r="AW18" s="101">
        <f t="shared" si="13"/>
        <v>0</v>
      </c>
      <c r="AX18" s="101">
        <f t="shared" si="13"/>
        <v>0</v>
      </c>
      <c r="AY18" s="102">
        <f t="shared" si="13"/>
        <v>0</v>
      </c>
      <c r="AZ18" s="102">
        <f t="shared" si="13"/>
        <v>0</v>
      </c>
      <c r="BA18" s="101">
        <f t="shared" si="13"/>
        <v>0</v>
      </c>
      <c r="BB18" s="101">
        <f t="shared" si="13"/>
        <v>0</v>
      </c>
      <c r="BC18" s="102">
        <f t="shared" si="13"/>
        <v>0</v>
      </c>
      <c r="BD18" s="102">
        <f t="shared" si="13"/>
        <v>13.7</v>
      </c>
      <c r="BE18" s="101">
        <f t="shared" si="13"/>
        <v>0</v>
      </c>
      <c r="BF18" s="101">
        <f t="shared" si="13"/>
        <v>0</v>
      </c>
      <c r="BG18" s="102">
        <f t="shared" si="13"/>
        <v>0</v>
      </c>
      <c r="BH18" s="102">
        <f t="shared" si="13"/>
        <v>0</v>
      </c>
      <c r="BI18" s="103">
        <f t="shared" si="14"/>
        <v>0</v>
      </c>
      <c r="BK18" s="104">
        <f t="shared" si="15"/>
        <v>0</v>
      </c>
      <c r="BL18" s="105">
        <f t="shared" si="16"/>
        <v>0</v>
      </c>
      <c r="BM18" s="106">
        <f t="shared" si="17"/>
        <v>0</v>
      </c>
      <c r="BN18" s="105">
        <f t="shared" si="18"/>
        <v>13.7</v>
      </c>
      <c r="BO18" s="106">
        <f t="shared" si="19"/>
        <v>0</v>
      </c>
      <c r="BP18" s="105">
        <f t="shared" si="20"/>
        <v>0</v>
      </c>
      <c r="BQ18" s="107">
        <f t="shared" si="21"/>
        <v>0</v>
      </c>
      <c r="BS18" s="100">
        <f>IF(T($C18)=T('Typy taboru'!$C$8),IF($J18&gt;0,IF($J18&gt;='Typy taboru'!$F$8,IF($J18&gt;'Typy taboru'!$G$8,IF($J18&gt;'Typy taboru'!$I$8,3,2),1),0)),0)</f>
        <v>0</v>
      </c>
      <c r="BT18" s="232">
        <f>IF(T($L18)=T('Typy taboru'!$C$8),IF($S18&gt;0,IF($S18&gt;='Typy taboru'!$F$8,IF($S18&gt;'Typy taboru'!$G$8,IF($S18&gt;'Typy taboru'!$I$8,3,2),1),0)),0)</f>
        <v>0</v>
      </c>
      <c r="BV18" s="100">
        <f>IF(T($C18)=T('Typy taboru'!$C$9),IF($J18&gt;0,IF($J18&gt;='Typy taboru'!$F$9,IF($J18&gt;'Typy taboru'!$G$9,IF($J18&gt;'Typy taboru'!$I$9,3,2),1),0)),0)</f>
        <v>0</v>
      </c>
      <c r="BW18" s="232">
        <f>IF(T($L18)=T('Typy taboru'!$C$9),IF($S18&gt;0,IF($S18&gt;='Typy taboru'!$F$9,IF($S18&gt;'Typy taboru'!$G$9,IF($S18&gt;'Typy taboru'!$I$9,3,2),1),0)),0)</f>
        <v>0</v>
      </c>
      <c r="BY18" s="100">
        <f>IF(T($C18)=T('Typy taboru'!$C$10),IF($J18&gt;0,IF($J18&gt;='Typy taboru'!$F$10,IF($J18&gt;'Typy taboru'!$G$10,IF($J18&gt;'Typy taboru'!$I$10,3,2),1),0)),0)</f>
        <v>0</v>
      </c>
      <c r="BZ18" s="232">
        <f>IF(T($L18)=T('Typy taboru'!$C$10),IF($S18&gt;0,IF($S18&gt;='Typy taboru'!$F$10,IF($S18&gt;'Typy taboru'!$G$10,IF($S18&gt;'Typy taboru'!$I$10,3,2),1),0)),0)</f>
        <v>0</v>
      </c>
      <c r="CB18" s="100">
        <f>IF(T($C18)=T('Typy taboru'!$C$11),IF($J18&gt;0,IF($J18&gt;='Typy taboru'!$F$11,IF($J18&gt;'Typy taboru'!$G$11,IF($J18&gt;'Typy taboru'!$I$11,3,2),1),0)),0)</f>
        <v>0</v>
      </c>
      <c r="CC18" s="232">
        <f>IF(T($L18)=T('Typy taboru'!$C$11),IF($S18&gt;0,IF($S18&gt;='Typy taboru'!$F$11,IF($S18&gt;'Typy taboru'!$G$11,IF($S18&gt;'Typy taboru'!$I$11,3,2),1),0)),0)</f>
        <v>0</v>
      </c>
      <c r="CE18" s="100">
        <f>IF(T($C18)=T('Typy taboru'!$C$12),IF($J18&gt;0,IF($J18&gt;='Typy taboru'!$F$12,IF($J18&gt;'Typy taboru'!$G$12,IF($J18&gt;'Typy taboru'!$I$12,3,2),1),0)),0)</f>
        <v>0</v>
      </c>
      <c r="CF18" s="232">
        <f>IF(T($L18)=T('Typy taboru'!$C$12),IF($S18&gt;0,IF($S18&gt;='Typy taboru'!$F$12,IF($S18&gt;'Typy taboru'!$G$12,IF($S18&gt;'Typy taboru'!$I$12,3,2),1),0)),0)</f>
        <v>0</v>
      </c>
      <c r="CH18" s="100">
        <f>IF(T($C18)=T('Typy taboru'!$C$13),IF($J18&gt;0,IF($J18&gt;='Typy taboru'!$F$13,IF($J18&gt;'Typy taboru'!$G$13,IF($J18&gt;'Typy taboru'!$I$13,3,2),1),0)),0)</f>
        <v>0</v>
      </c>
      <c r="CI18" s="232">
        <f>IF(T($L18)=T('Typy taboru'!$C$13),IF($S18&gt;0,IF($S18&gt;='Typy taboru'!$F$13,IF($S18&gt;'Typy taboru'!$G$13,IF($S18&gt;'Typy taboru'!$I$13,3,2),1),0)),0)</f>
        <v>0</v>
      </c>
      <c r="CK18" s="100">
        <f>IF(T($C18)=T('Typy taboru'!$C$14),IF($J18&gt;0,IF($J18&gt;='Typy taboru'!$F$14,IF($J18&gt;'Typy taboru'!$G$14,IF($J18&gt;'Typy taboru'!$I$14,3,2),1),0)),0)</f>
        <v>0</v>
      </c>
      <c r="CL18" s="232">
        <f>IF(T($L18)=T('Typy taboru'!$C$14),IF($S18&gt;0,IF($S18&gt;='Typy taboru'!$F$14,IF($S18&gt;'Typy taboru'!$G$14,IF($S18&gt;'Typy taboru'!$I$14,3,2),1),0)),0)</f>
        <v>0</v>
      </c>
      <c r="CN18" s="100">
        <f>IF(T($C18)=T('Typy taboru'!$C$15),IF($J18&gt;0,IF($J18&gt;='Typy taboru'!$F$15,IF($J18&gt;'Typy taboru'!$G$15,IF($J18&gt;'Typy taboru'!$I$15,3,2),1),0)),0)</f>
        <v>0</v>
      </c>
      <c r="CO18" s="232">
        <f>IF(T($L18)=T('Typy taboru'!$C$15),IF($S18&gt;0,IF($S18&gt;='Typy taboru'!$F$15,IF($S18&gt;'Typy taboru'!$G$15,IF($S18&gt;'Typy taboru'!$I$15,3,2),1),0)),0)</f>
        <v>0</v>
      </c>
    </row>
    <row r="19" spans="2:93" s="366" customFormat="1" ht="24.95" customHeight="1" x14ac:dyDescent="0.2">
      <c r="B19" s="371">
        <v>18.03</v>
      </c>
      <c r="C19" s="393" t="s">
        <v>71</v>
      </c>
      <c r="D19" s="390" t="s">
        <v>177</v>
      </c>
      <c r="E19" s="439">
        <v>7.7</v>
      </c>
      <c r="F19" s="439" t="s">
        <v>23</v>
      </c>
      <c r="G19" s="372">
        <v>21</v>
      </c>
      <c r="H19" s="373">
        <f t="shared" si="22"/>
        <v>2.7272727272727271</v>
      </c>
      <c r="I19" s="96" t="s">
        <v>183</v>
      </c>
      <c r="J19" s="372">
        <v>18</v>
      </c>
      <c r="K19" s="374">
        <v>18.350000000000001</v>
      </c>
      <c r="L19" s="393" t="s">
        <v>71</v>
      </c>
      <c r="M19" s="390" t="s">
        <v>225</v>
      </c>
      <c r="N19" s="439">
        <v>6.4</v>
      </c>
      <c r="O19" s="439" t="s">
        <v>23</v>
      </c>
      <c r="P19" s="372">
        <v>19</v>
      </c>
      <c r="Q19" s="373">
        <f t="shared" si="1"/>
        <v>2.96875</v>
      </c>
      <c r="R19" s="96" t="s">
        <v>233</v>
      </c>
      <c r="S19" s="372">
        <v>11</v>
      </c>
      <c r="T19" s="375">
        <f>G19+P19</f>
        <v>40</v>
      </c>
      <c r="U19" s="376">
        <f>T19/(N(E19)+N(F19)+N(N19)+N(O19))</f>
        <v>2.8368794326241131</v>
      </c>
      <c r="X19" s="377">
        <f t="shared" si="4"/>
        <v>0</v>
      </c>
      <c r="Y19" s="378">
        <f t="shared" si="4"/>
        <v>0</v>
      </c>
      <c r="Z19" s="378">
        <f t="shared" si="4"/>
        <v>0</v>
      </c>
      <c r="AA19" s="379">
        <f t="shared" si="4"/>
        <v>0</v>
      </c>
      <c r="AB19" s="379">
        <f t="shared" si="4"/>
        <v>0</v>
      </c>
      <c r="AC19" s="378">
        <f t="shared" si="4"/>
        <v>0</v>
      </c>
      <c r="AD19" s="378">
        <f t="shared" si="4"/>
        <v>0</v>
      </c>
      <c r="AE19" s="379">
        <f t="shared" si="4"/>
        <v>0</v>
      </c>
      <c r="AF19" s="379">
        <f t="shared" si="4"/>
        <v>0</v>
      </c>
      <c r="AG19" s="378">
        <f t="shared" si="4"/>
        <v>21</v>
      </c>
      <c r="AH19" s="378">
        <f t="shared" si="4"/>
        <v>19</v>
      </c>
      <c r="AI19" s="379">
        <f t="shared" si="4"/>
        <v>0</v>
      </c>
      <c r="AJ19" s="379">
        <f t="shared" si="4"/>
        <v>0</v>
      </c>
      <c r="AK19" s="380">
        <f t="shared" si="5"/>
        <v>0</v>
      </c>
      <c r="AM19" s="381">
        <f>Y19+Z19</f>
        <v>0</v>
      </c>
      <c r="AN19" s="382">
        <f>AA19+AB19</f>
        <v>0</v>
      </c>
      <c r="AO19" s="383">
        <f>AC19+AD19</f>
        <v>0</v>
      </c>
      <c r="AP19" s="382">
        <f>AE19+AF19</f>
        <v>0</v>
      </c>
      <c r="AQ19" s="383">
        <f>AG19+AH19</f>
        <v>40</v>
      </c>
      <c r="AR19" s="382">
        <f>AI19+AJ19</f>
        <v>0</v>
      </c>
      <c r="AS19" s="384">
        <f>AK19+X19</f>
        <v>0</v>
      </c>
      <c r="AV19" s="377">
        <f t="shared" si="13"/>
        <v>0</v>
      </c>
      <c r="AW19" s="378">
        <f t="shared" si="13"/>
        <v>0</v>
      </c>
      <c r="AX19" s="378">
        <f t="shared" si="13"/>
        <v>0</v>
      </c>
      <c r="AY19" s="379">
        <f t="shared" si="13"/>
        <v>0</v>
      </c>
      <c r="AZ19" s="379">
        <f t="shared" si="13"/>
        <v>0</v>
      </c>
      <c r="BA19" s="378">
        <f t="shared" si="13"/>
        <v>0</v>
      </c>
      <c r="BB19" s="378">
        <f t="shared" si="13"/>
        <v>0</v>
      </c>
      <c r="BC19" s="379">
        <f t="shared" si="13"/>
        <v>0</v>
      </c>
      <c r="BD19" s="379">
        <f t="shared" si="13"/>
        <v>0</v>
      </c>
      <c r="BE19" s="378">
        <f t="shared" si="13"/>
        <v>7.7</v>
      </c>
      <c r="BF19" s="378">
        <f t="shared" si="13"/>
        <v>6.4</v>
      </c>
      <c r="BG19" s="379">
        <f t="shared" si="13"/>
        <v>0</v>
      </c>
      <c r="BH19" s="379">
        <f t="shared" si="13"/>
        <v>0</v>
      </c>
      <c r="BI19" s="380">
        <f t="shared" si="14"/>
        <v>0</v>
      </c>
      <c r="BK19" s="381">
        <f>AW19+AX19</f>
        <v>0</v>
      </c>
      <c r="BL19" s="382">
        <f>AY19+AZ19</f>
        <v>0</v>
      </c>
      <c r="BM19" s="383">
        <f>BA19+BB19</f>
        <v>0</v>
      </c>
      <c r="BN19" s="382">
        <f>BC19+BD19</f>
        <v>0</v>
      </c>
      <c r="BO19" s="383">
        <f>BE19+BF19</f>
        <v>14.100000000000001</v>
      </c>
      <c r="BP19" s="382">
        <f>BG19+BH19</f>
        <v>0</v>
      </c>
      <c r="BQ19" s="384">
        <f>BI19+AV19</f>
        <v>0</v>
      </c>
      <c r="BS19" s="377">
        <f>IF(T($C19)=T('Typy taboru'!$C$8),IF($J19&gt;0,IF($J19&gt;='Typy taboru'!$F$8,IF($J19&gt;'Typy taboru'!$G$8,IF($J19&gt;'Typy taboru'!$I$8,3,2),1),0)),0)</f>
        <v>0</v>
      </c>
      <c r="BT19" s="388">
        <f>IF(T($L19)=T('Typy taboru'!$C$8),IF($S19&gt;0,IF($S19&gt;='Typy taboru'!$F$8,IF($S19&gt;'Typy taboru'!$G$8,IF($S19&gt;'Typy taboru'!$I$8,3,2),1),0)),0)</f>
        <v>0</v>
      </c>
      <c r="BV19" s="377">
        <f>IF(T($C19)=T('Typy taboru'!$C$9),IF($J19&gt;0,IF($J19&gt;='Typy taboru'!$F$9,IF($J19&gt;'Typy taboru'!$G$9,IF($J19&gt;'Typy taboru'!$I$9,3,2),1),0)),0)</f>
        <v>0</v>
      </c>
      <c r="BW19" s="388">
        <f>IF(T($L19)=T('Typy taboru'!$C$9),IF($S19&gt;0,IF($S19&gt;='Typy taboru'!$F$9,IF($S19&gt;'Typy taboru'!$G$9,IF($S19&gt;'Typy taboru'!$I$9,3,2),1),0)),0)</f>
        <v>0</v>
      </c>
      <c r="BY19" s="377">
        <f>IF(T($C19)=T('Typy taboru'!$C$10),IF($J19&gt;0,IF($J19&gt;='Typy taboru'!$F$10,IF($J19&gt;'Typy taboru'!$G$10,IF($J19&gt;'Typy taboru'!$I$10,3,2),1),0)),0)</f>
        <v>0</v>
      </c>
      <c r="BZ19" s="388">
        <f>IF(T($L19)=T('Typy taboru'!$C$10),IF($S19&gt;0,IF($S19&gt;='Typy taboru'!$F$10,IF($S19&gt;'Typy taboru'!$G$10,IF($S19&gt;'Typy taboru'!$I$10,3,2),1),0)),0)</f>
        <v>0</v>
      </c>
      <c r="CB19" s="377">
        <f>IF(T($C19)=T('Typy taboru'!$C$11),IF($J19&gt;0,IF($J19&gt;='Typy taboru'!$F$11,IF($J19&gt;'Typy taboru'!$G$11,IF($J19&gt;'Typy taboru'!$I$11,3,2),1),0)),0)</f>
        <v>0</v>
      </c>
      <c r="CC19" s="388">
        <f>IF(T($L19)=T('Typy taboru'!$C$11),IF($S19&gt;0,IF($S19&gt;='Typy taboru'!$F$11,IF($S19&gt;'Typy taboru'!$G$11,IF($S19&gt;'Typy taboru'!$I$11,3,2),1),0)),0)</f>
        <v>0</v>
      </c>
      <c r="CE19" s="377">
        <f>IF(T($C19)=T('Typy taboru'!$C$12),IF($J19&gt;0,IF($J19&gt;='Typy taboru'!$F$12,IF($J19&gt;'Typy taboru'!$G$12,IF($J19&gt;'Typy taboru'!$I$12,3,2),1),0)),0)</f>
        <v>0</v>
      </c>
      <c r="CF19" s="388">
        <f>IF(T($L19)=T('Typy taboru'!$C$12),IF($S19&gt;0,IF($S19&gt;='Typy taboru'!$F$12,IF($S19&gt;'Typy taboru'!$G$12,IF($S19&gt;'Typy taboru'!$I$12,3,2),1),0)),0)</f>
        <v>0</v>
      </c>
      <c r="CH19" s="377">
        <f>IF(T($C19)=T('Typy taboru'!$C$13),IF($J19&gt;0,IF($J19&gt;='Typy taboru'!$F$13,IF($J19&gt;'Typy taboru'!$G$13,IF($J19&gt;'Typy taboru'!$I$13,3,2),1),0)),0)</f>
        <v>0</v>
      </c>
      <c r="CI19" s="388">
        <f>IF(T($L19)=T('Typy taboru'!$C$13),IF($S19&gt;0,IF($S19&gt;='Typy taboru'!$F$13,IF($S19&gt;'Typy taboru'!$G$13,IF($S19&gt;'Typy taboru'!$I$13,3,2),1),0)),0)</f>
        <v>0</v>
      </c>
      <c r="CK19" s="377">
        <f>IF(T($C19)=T('Typy taboru'!$C$14),IF($J19&gt;0,IF($J19&gt;='Typy taboru'!$F$14,IF($J19&gt;'Typy taboru'!$G$14,IF($J19&gt;'Typy taboru'!$I$14,3,2),1),0)),0)</f>
        <v>0</v>
      </c>
      <c r="CL19" s="388">
        <f>IF(T($L19)=T('Typy taboru'!$C$14),IF($S19&gt;0,IF($S19&gt;='Typy taboru'!$F$14,IF($S19&gt;'Typy taboru'!$G$14,IF($S19&gt;'Typy taboru'!$I$14,3,2),1),0)),0)</f>
        <v>0</v>
      </c>
      <c r="CN19" s="377">
        <f>IF(T($C19)=T('Typy taboru'!$C$15),IF($J19&gt;0,IF($J19&gt;='Typy taboru'!$F$15,IF($J19&gt;'Typy taboru'!$G$15,IF($J19&gt;'Typy taboru'!$I$15,3,2),1),0)),0)</f>
        <v>0</v>
      </c>
      <c r="CO19" s="388">
        <f>IF(T($L19)=T('Typy taboru'!$C$15),IF($S19&gt;0,IF($S19&gt;='Typy taboru'!$F$15,IF($S19&gt;'Typy taboru'!$G$15,IF($S19&gt;'Typy taboru'!$I$15,3,2),1),0)),0)</f>
        <v>0</v>
      </c>
    </row>
    <row r="20" spans="2:93" s="366" customFormat="1" ht="24.95" customHeight="1" x14ac:dyDescent="0.2">
      <c r="B20" s="371">
        <v>19.350000000000001</v>
      </c>
      <c r="C20" s="393" t="s">
        <v>71</v>
      </c>
      <c r="D20" s="390" t="s">
        <v>222</v>
      </c>
      <c r="E20" s="439">
        <v>6.4</v>
      </c>
      <c r="F20" s="439" t="s">
        <v>23</v>
      </c>
      <c r="G20" s="372">
        <v>2</v>
      </c>
      <c r="H20" s="373">
        <f t="shared" si="22"/>
        <v>0.3125</v>
      </c>
      <c r="I20" s="96" t="s">
        <v>116</v>
      </c>
      <c r="J20" s="372">
        <v>2</v>
      </c>
      <c r="K20" s="374">
        <v>20.12</v>
      </c>
      <c r="L20" s="393" t="s">
        <v>71</v>
      </c>
      <c r="M20" s="390" t="s">
        <v>225</v>
      </c>
      <c r="N20" s="439">
        <v>6.4</v>
      </c>
      <c r="O20" s="439" t="s">
        <v>23</v>
      </c>
      <c r="P20" s="372">
        <v>6</v>
      </c>
      <c r="Q20" s="373">
        <f t="shared" si="1"/>
        <v>0.9375</v>
      </c>
      <c r="R20" s="96" t="s">
        <v>233</v>
      </c>
      <c r="S20" s="372">
        <v>4</v>
      </c>
      <c r="T20" s="375">
        <f>G20+P20</f>
        <v>8</v>
      </c>
      <c r="U20" s="376">
        <f>T20/(N(E20)+N(F20)+N(N20)+N(O20))</f>
        <v>0.625</v>
      </c>
      <c r="X20" s="377">
        <f t="shared" si="4"/>
        <v>0</v>
      </c>
      <c r="Y20" s="378">
        <f t="shared" si="4"/>
        <v>0</v>
      </c>
      <c r="Z20" s="378">
        <f t="shared" si="4"/>
        <v>0</v>
      </c>
      <c r="AA20" s="379">
        <f t="shared" si="4"/>
        <v>0</v>
      </c>
      <c r="AB20" s="379">
        <f t="shared" si="4"/>
        <v>0</v>
      </c>
      <c r="AC20" s="378">
        <f t="shared" si="4"/>
        <v>0</v>
      </c>
      <c r="AD20" s="378">
        <f t="shared" si="4"/>
        <v>0</v>
      </c>
      <c r="AE20" s="379">
        <f t="shared" si="4"/>
        <v>0</v>
      </c>
      <c r="AF20" s="379">
        <f t="shared" si="4"/>
        <v>0</v>
      </c>
      <c r="AG20" s="378">
        <f t="shared" si="4"/>
        <v>0</v>
      </c>
      <c r="AH20" s="378">
        <f t="shared" si="4"/>
        <v>2</v>
      </c>
      <c r="AI20" s="379">
        <f t="shared" si="4"/>
        <v>6</v>
      </c>
      <c r="AJ20" s="379">
        <f t="shared" si="4"/>
        <v>0</v>
      </c>
      <c r="AK20" s="380">
        <f t="shared" si="5"/>
        <v>0</v>
      </c>
      <c r="AM20" s="381">
        <f>Y20+Z20</f>
        <v>0</v>
      </c>
      <c r="AN20" s="382">
        <f>AA20+AB20</f>
        <v>0</v>
      </c>
      <c r="AO20" s="383">
        <f>AC20+AD20</f>
        <v>0</v>
      </c>
      <c r="AP20" s="382">
        <f>AE20+AF20</f>
        <v>0</v>
      </c>
      <c r="AQ20" s="383">
        <f>AG20+AH20</f>
        <v>2</v>
      </c>
      <c r="AR20" s="382">
        <f>AI20+AJ20</f>
        <v>6</v>
      </c>
      <c r="AS20" s="384">
        <f>AK20+X20</f>
        <v>0</v>
      </c>
      <c r="AV20" s="377">
        <f t="shared" si="13"/>
        <v>0</v>
      </c>
      <c r="AW20" s="378">
        <f t="shared" si="13"/>
        <v>0</v>
      </c>
      <c r="AX20" s="378">
        <f t="shared" si="13"/>
        <v>0</v>
      </c>
      <c r="AY20" s="379">
        <f t="shared" si="13"/>
        <v>0</v>
      </c>
      <c r="AZ20" s="379">
        <f t="shared" si="13"/>
        <v>0</v>
      </c>
      <c r="BA20" s="378">
        <f t="shared" si="13"/>
        <v>0</v>
      </c>
      <c r="BB20" s="378">
        <f t="shared" si="13"/>
        <v>0</v>
      </c>
      <c r="BC20" s="379">
        <f t="shared" si="13"/>
        <v>0</v>
      </c>
      <c r="BD20" s="379">
        <f t="shared" si="13"/>
        <v>0</v>
      </c>
      <c r="BE20" s="378">
        <f t="shared" si="13"/>
        <v>0</v>
      </c>
      <c r="BF20" s="378">
        <f t="shared" si="13"/>
        <v>6.4</v>
      </c>
      <c r="BG20" s="379">
        <f t="shared" si="13"/>
        <v>6.4</v>
      </c>
      <c r="BH20" s="379">
        <f t="shared" si="13"/>
        <v>0</v>
      </c>
      <c r="BI20" s="380">
        <f t="shared" si="14"/>
        <v>0</v>
      </c>
      <c r="BK20" s="381">
        <f>AW20+AX20</f>
        <v>0</v>
      </c>
      <c r="BL20" s="382">
        <f>AY20+AZ20</f>
        <v>0</v>
      </c>
      <c r="BM20" s="383">
        <f>BA20+BB20</f>
        <v>0</v>
      </c>
      <c r="BN20" s="382">
        <f>BC20+BD20</f>
        <v>0</v>
      </c>
      <c r="BO20" s="383">
        <f>BE20+BF20</f>
        <v>6.4</v>
      </c>
      <c r="BP20" s="382">
        <f>BG20+BH20</f>
        <v>6.4</v>
      </c>
      <c r="BQ20" s="384">
        <f>BI20+AV20</f>
        <v>0</v>
      </c>
      <c r="BS20" s="377">
        <f>IF(T($C20)=T('Typy taboru'!$C$8),IF($J20&gt;0,IF($J20&gt;='Typy taboru'!$F$8,IF($J20&gt;'Typy taboru'!$G$8,IF($J20&gt;'Typy taboru'!$I$8,3,2),1),0)),0)</f>
        <v>0</v>
      </c>
      <c r="BT20" s="388">
        <f>IF(T($L20)=T('Typy taboru'!$C$8),IF($S20&gt;0,IF($S20&gt;='Typy taboru'!$F$8,IF($S20&gt;'Typy taboru'!$G$8,IF($S20&gt;'Typy taboru'!$I$8,3,2),1),0)),0)</f>
        <v>0</v>
      </c>
      <c r="BV20" s="377">
        <f>IF(T($C20)=T('Typy taboru'!$C$9),IF($J20&gt;0,IF($J20&gt;='Typy taboru'!$F$9,IF($J20&gt;'Typy taboru'!$G$9,IF($J20&gt;'Typy taboru'!$I$9,3,2),1),0)),0)</f>
        <v>0</v>
      </c>
      <c r="BW20" s="388">
        <f>IF(T($L20)=T('Typy taboru'!$C$9),IF($S20&gt;0,IF($S20&gt;='Typy taboru'!$F$9,IF($S20&gt;'Typy taboru'!$G$9,IF($S20&gt;'Typy taboru'!$I$9,3,2),1),0)),0)</f>
        <v>0</v>
      </c>
      <c r="BY20" s="377">
        <f>IF(T($C20)=T('Typy taboru'!$C$10),IF($J20&gt;0,IF($J20&gt;='Typy taboru'!$F$10,IF($J20&gt;'Typy taboru'!$G$10,IF($J20&gt;'Typy taboru'!$I$10,3,2),1),0)),0)</f>
        <v>0</v>
      </c>
      <c r="BZ20" s="388">
        <f>IF(T($L20)=T('Typy taboru'!$C$10),IF($S20&gt;0,IF($S20&gt;='Typy taboru'!$F$10,IF($S20&gt;'Typy taboru'!$G$10,IF($S20&gt;'Typy taboru'!$I$10,3,2),1),0)),0)</f>
        <v>0</v>
      </c>
      <c r="CB20" s="377">
        <f>IF(T($C20)=T('Typy taboru'!$C$11),IF($J20&gt;0,IF($J20&gt;='Typy taboru'!$F$11,IF($J20&gt;'Typy taboru'!$G$11,IF($J20&gt;'Typy taboru'!$I$11,3,2),1),0)),0)</f>
        <v>0</v>
      </c>
      <c r="CC20" s="388">
        <f>IF(T($L20)=T('Typy taboru'!$C$11),IF($S20&gt;0,IF($S20&gt;='Typy taboru'!$F$11,IF($S20&gt;'Typy taboru'!$G$11,IF($S20&gt;'Typy taboru'!$I$11,3,2),1),0)),0)</f>
        <v>0</v>
      </c>
      <c r="CE20" s="377">
        <f>IF(T($C20)=T('Typy taboru'!$C$12),IF($J20&gt;0,IF($J20&gt;='Typy taboru'!$F$12,IF($J20&gt;'Typy taboru'!$G$12,IF($J20&gt;'Typy taboru'!$I$12,3,2),1),0)),0)</f>
        <v>0</v>
      </c>
      <c r="CF20" s="388">
        <f>IF(T($L20)=T('Typy taboru'!$C$12),IF($S20&gt;0,IF($S20&gt;='Typy taboru'!$F$12,IF($S20&gt;'Typy taboru'!$G$12,IF($S20&gt;'Typy taboru'!$I$12,3,2),1),0)),0)</f>
        <v>0</v>
      </c>
      <c r="CH20" s="377">
        <f>IF(T($C20)=T('Typy taboru'!$C$13),IF($J20&gt;0,IF($J20&gt;='Typy taboru'!$F$13,IF($J20&gt;'Typy taboru'!$G$13,IF($J20&gt;'Typy taboru'!$I$13,3,2),1),0)),0)</f>
        <v>0</v>
      </c>
      <c r="CI20" s="388">
        <f>IF(T($L20)=T('Typy taboru'!$C$13),IF($S20&gt;0,IF($S20&gt;='Typy taboru'!$F$13,IF($S20&gt;'Typy taboru'!$G$13,IF($S20&gt;'Typy taboru'!$I$13,3,2),1),0)),0)</f>
        <v>0</v>
      </c>
      <c r="CK20" s="377">
        <f>IF(T($C20)=T('Typy taboru'!$C$14),IF($J20&gt;0,IF($J20&gt;='Typy taboru'!$F$14,IF($J20&gt;'Typy taboru'!$G$14,IF($J20&gt;'Typy taboru'!$I$14,3,2),1),0)),0)</f>
        <v>0</v>
      </c>
      <c r="CL20" s="388">
        <f>IF(T($L20)=T('Typy taboru'!$C$14),IF($S20&gt;0,IF($S20&gt;='Typy taboru'!$F$14,IF($S20&gt;'Typy taboru'!$G$14,IF($S20&gt;'Typy taboru'!$I$14,3,2),1),0)),0)</f>
        <v>0</v>
      </c>
      <c r="CN20" s="377">
        <f>IF(T($C20)=T('Typy taboru'!$C$15),IF($J20&gt;0,IF($J20&gt;='Typy taboru'!$F$15,IF($J20&gt;'Typy taboru'!$G$15,IF($J20&gt;'Typy taboru'!$I$15,3,2),1),0)),0)</f>
        <v>0</v>
      </c>
      <c r="CO20" s="388">
        <f>IF(T($L20)=T('Typy taboru'!$C$15),IF($S20&gt;0,IF($S20&gt;='Typy taboru'!$F$15,IF($S20&gt;'Typy taboru'!$G$15,IF($S20&gt;'Typy taboru'!$I$15,3,2),1),0)),0)</f>
        <v>0</v>
      </c>
    </row>
    <row r="21" spans="2:93" ht="24.95" customHeight="1" thickBot="1" x14ac:dyDescent="0.25">
      <c r="B21" s="371">
        <v>20.5</v>
      </c>
      <c r="C21" s="393" t="s">
        <v>71</v>
      </c>
      <c r="D21" s="390" t="s">
        <v>222</v>
      </c>
      <c r="E21" s="439">
        <v>6.4</v>
      </c>
      <c r="F21" s="439" t="s">
        <v>23</v>
      </c>
      <c r="G21" s="372">
        <v>6</v>
      </c>
      <c r="H21" s="373">
        <f t="shared" ref="H21" si="39">G21/(N(E21)+N(F21))</f>
        <v>0.9375</v>
      </c>
      <c r="I21" s="96" t="s">
        <v>201</v>
      </c>
      <c r="J21" s="372">
        <v>6</v>
      </c>
      <c r="K21" s="374">
        <v>21.35</v>
      </c>
      <c r="L21" s="393" t="s">
        <v>71</v>
      </c>
      <c r="M21" s="390" t="s">
        <v>188</v>
      </c>
      <c r="N21" s="439">
        <v>7.3</v>
      </c>
      <c r="O21" s="439" t="s">
        <v>23</v>
      </c>
      <c r="P21" s="372">
        <v>4</v>
      </c>
      <c r="Q21" s="373">
        <f t="shared" ref="Q21" si="40">P21/(N(N21)+N(O21))</f>
        <v>0.54794520547945202</v>
      </c>
      <c r="R21" s="96" t="s">
        <v>190</v>
      </c>
      <c r="S21" s="372">
        <v>4</v>
      </c>
      <c r="T21" s="109">
        <f t="shared" si="2"/>
        <v>10</v>
      </c>
      <c r="U21" s="110">
        <f t="shared" si="3"/>
        <v>0.72992700729927007</v>
      </c>
      <c r="V21" s="248" t="s">
        <v>67</v>
      </c>
      <c r="W21" s="249" t="s">
        <v>66</v>
      </c>
      <c r="X21" s="111">
        <f t="shared" ref="X21:AJ21" si="41">IF(N($B21)&gt;0,IF($B21&gt;=X$6,IF($B21&lt;=X$8,$G21,0),0),0)+IF(N($K21)&gt;0,IF($K21&gt;=X$6,IF($K21&lt;=X$8,$P21,0),0),0)</f>
        <v>0</v>
      </c>
      <c r="Y21" s="112">
        <f t="shared" si="41"/>
        <v>0</v>
      </c>
      <c r="Z21" s="112">
        <f t="shared" si="41"/>
        <v>0</v>
      </c>
      <c r="AA21" s="113">
        <f t="shared" si="41"/>
        <v>0</v>
      </c>
      <c r="AB21" s="113">
        <f t="shared" si="41"/>
        <v>0</v>
      </c>
      <c r="AC21" s="112">
        <f t="shared" si="41"/>
        <v>0</v>
      </c>
      <c r="AD21" s="112">
        <f t="shared" si="41"/>
        <v>0</v>
      </c>
      <c r="AE21" s="113">
        <f t="shared" si="41"/>
        <v>0</v>
      </c>
      <c r="AF21" s="113">
        <f t="shared" si="41"/>
        <v>0</v>
      </c>
      <c r="AG21" s="112">
        <f t="shared" si="41"/>
        <v>0</v>
      </c>
      <c r="AH21" s="112">
        <f t="shared" si="41"/>
        <v>0</v>
      </c>
      <c r="AI21" s="113">
        <f t="shared" si="41"/>
        <v>6</v>
      </c>
      <c r="AJ21" s="113">
        <f t="shared" si="41"/>
        <v>4</v>
      </c>
      <c r="AK21" s="114">
        <f t="shared" si="5"/>
        <v>0</v>
      </c>
      <c r="AM21" s="115">
        <f t="shared" si="6"/>
        <v>0</v>
      </c>
      <c r="AN21" s="116">
        <f t="shared" si="7"/>
        <v>0</v>
      </c>
      <c r="AO21" s="117">
        <f t="shared" si="8"/>
        <v>0</v>
      </c>
      <c r="AP21" s="116">
        <f t="shared" si="9"/>
        <v>0</v>
      </c>
      <c r="AQ21" s="117">
        <f t="shared" si="10"/>
        <v>0</v>
      </c>
      <c r="AR21" s="116">
        <f t="shared" si="11"/>
        <v>10</v>
      </c>
      <c r="AS21" s="118">
        <f t="shared" si="12"/>
        <v>0</v>
      </c>
      <c r="AV21" s="111">
        <f t="shared" ref="AV21:BH21" si="42">IF(N($B21)&gt;0,IF($B21&gt;=AV$6,IF($B21&lt;=AV$8,N($E21)+N($F21),0),0),0)+IF(N($K21)&gt;0,IF($K21&gt;=AV$6,IF($K21&lt;=AV$8,N($N21)+N($O21),0),0),0)</f>
        <v>0</v>
      </c>
      <c r="AW21" s="112">
        <f t="shared" si="42"/>
        <v>0</v>
      </c>
      <c r="AX21" s="112">
        <f t="shared" si="42"/>
        <v>0</v>
      </c>
      <c r="AY21" s="113">
        <f t="shared" si="42"/>
        <v>0</v>
      </c>
      <c r="AZ21" s="113">
        <f t="shared" si="42"/>
        <v>0</v>
      </c>
      <c r="BA21" s="112">
        <f t="shared" si="42"/>
        <v>0</v>
      </c>
      <c r="BB21" s="112">
        <f t="shared" si="42"/>
        <v>0</v>
      </c>
      <c r="BC21" s="113">
        <f t="shared" si="42"/>
        <v>0</v>
      </c>
      <c r="BD21" s="113">
        <f t="shared" si="42"/>
        <v>0</v>
      </c>
      <c r="BE21" s="112">
        <f t="shared" si="42"/>
        <v>0</v>
      </c>
      <c r="BF21" s="112">
        <f t="shared" si="42"/>
        <v>0</v>
      </c>
      <c r="BG21" s="113">
        <f t="shared" si="42"/>
        <v>6.4</v>
      </c>
      <c r="BH21" s="113">
        <f t="shared" si="42"/>
        <v>7.3</v>
      </c>
      <c r="BI21" s="114">
        <f t="shared" si="14"/>
        <v>0</v>
      </c>
      <c r="BK21" s="115">
        <f t="shared" si="15"/>
        <v>0</v>
      </c>
      <c r="BL21" s="116">
        <f t="shared" si="16"/>
        <v>0</v>
      </c>
      <c r="BM21" s="117">
        <f t="shared" si="17"/>
        <v>0</v>
      </c>
      <c r="BN21" s="116">
        <f t="shared" si="18"/>
        <v>0</v>
      </c>
      <c r="BO21" s="117">
        <f t="shared" si="19"/>
        <v>0</v>
      </c>
      <c r="BP21" s="116">
        <f t="shared" si="20"/>
        <v>13.7</v>
      </c>
      <c r="BQ21" s="118">
        <f t="shared" si="21"/>
        <v>0</v>
      </c>
      <c r="BS21" s="111">
        <f>IF(T($C21)=T('Typy taboru'!$C$8),IF($J21&gt;0,IF($J21&gt;='Typy taboru'!$F$8,IF($J21&gt;'Typy taboru'!$G$8,IF($J21&gt;'Typy taboru'!$I$8,3,2),1),0)),0)</f>
        <v>0</v>
      </c>
      <c r="BT21" s="233">
        <f>IF(T($L21)=T('Typy taboru'!$C$8),IF($S21&gt;0,IF($S21&gt;='Typy taboru'!$F$8,IF($S21&gt;'Typy taboru'!$G$8,IF($S21&gt;'Typy taboru'!$I$8,3,2),1),0)),0)</f>
        <v>0</v>
      </c>
      <c r="BV21" s="111">
        <f>IF(T($C21)=T('Typy taboru'!$C$9),IF($J21&gt;0,IF($J21&gt;='Typy taboru'!$F$9,IF($J21&gt;'Typy taboru'!$G$9,IF($J21&gt;'Typy taboru'!$I$9,3,2),1),0)),0)</f>
        <v>0</v>
      </c>
      <c r="BW21" s="233">
        <f>IF(T($L21)=T('Typy taboru'!$C$9),IF($S21&gt;0,IF($S21&gt;='Typy taboru'!$F$9,IF($S21&gt;'Typy taboru'!$G$9,IF($S21&gt;'Typy taboru'!$I$9,3,2),1),0)),0)</f>
        <v>0</v>
      </c>
      <c r="BY21" s="111">
        <f>IF(T($C21)=T('Typy taboru'!$C$10),IF($J21&gt;0,IF($J21&gt;='Typy taboru'!$F$10,IF($J21&gt;'Typy taboru'!$G$10,IF($J21&gt;'Typy taboru'!$I$10,3,2),1),0)),0)</f>
        <v>0</v>
      </c>
      <c r="BZ21" s="233">
        <f>IF(T($L21)=T('Typy taboru'!$C$10),IF($S21&gt;0,IF($S21&gt;='Typy taboru'!$F$10,IF($S21&gt;'Typy taboru'!$G$10,IF($S21&gt;'Typy taboru'!$I$10,3,2),1),0)),0)</f>
        <v>0</v>
      </c>
      <c r="CB21" s="111">
        <f>IF(T($C21)=T('Typy taboru'!$C$11),IF($J21&gt;0,IF($J21&gt;='Typy taboru'!$F$11,IF($J21&gt;'Typy taboru'!$G$11,IF($J21&gt;'Typy taboru'!$I$11,3,2),1),0)),0)</f>
        <v>0</v>
      </c>
      <c r="CC21" s="233">
        <f>IF(T($L21)=T('Typy taboru'!$C$11),IF($S21&gt;0,IF($S21&gt;='Typy taboru'!$F$11,IF($S21&gt;'Typy taboru'!$G$11,IF($S21&gt;'Typy taboru'!$I$11,3,2),1),0)),0)</f>
        <v>0</v>
      </c>
      <c r="CE21" s="111">
        <f>IF(T($C21)=T('Typy taboru'!$C$12),IF($J21&gt;0,IF($J21&gt;='Typy taboru'!$F$12,IF($J21&gt;'Typy taboru'!$G$12,IF($J21&gt;'Typy taboru'!$I$12,3,2),1),0)),0)</f>
        <v>0</v>
      </c>
      <c r="CF21" s="233">
        <f>IF(T($L21)=T('Typy taboru'!$C$12),IF($S21&gt;0,IF($S21&gt;='Typy taboru'!$F$12,IF($S21&gt;'Typy taboru'!$G$12,IF($S21&gt;'Typy taboru'!$I$12,3,2),1),0)),0)</f>
        <v>0</v>
      </c>
      <c r="CH21" s="111">
        <f>IF(T($C21)=T('Typy taboru'!$C$13),IF($J21&gt;0,IF($J21&gt;='Typy taboru'!$F$13,IF($J21&gt;'Typy taboru'!$G$13,IF($J21&gt;'Typy taboru'!$I$13,3,2),1),0)),0)</f>
        <v>0</v>
      </c>
      <c r="CI21" s="233">
        <f>IF(T($L21)=T('Typy taboru'!$C$13),IF($S21&gt;0,IF($S21&gt;='Typy taboru'!$F$13,IF($S21&gt;'Typy taboru'!$G$13,IF($S21&gt;'Typy taboru'!$I$13,3,2),1),0)),0)</f>
        <v>0</v>
      </c>
      <c r="CK21" s="111">
        <f>IF(T($C21)=T('Typy taboru'!$C$14),IF($J21&gt;0,IF($J21&gt;='Typy taboru'!$F$14,IF($J21&gt;'Typy taboru'!$G$14,IF($J21&gt;'Typy taboru'!$I$14,3,2),1),0)),0)</f>
        <v>0</v>
      </c>
      <c r="CL21" s="233">
        <f>IF(T($L21)=T('Typy taboru'!$C$14),IF($S21&gt;0,IF($S21&gt;='Typy taboru'!$F$14,IF($S21&gt;'Typy taboru'!$G$14,IF($S21&gt;'Typy taboru'!$I$14,3,2),1),0)),0)</f>
        <v>0</v>
      </c>
      <c r="CN21" s="111">
        <f>IF(T($C21)=T('Typy taboru'!$C$15),IF($J21&gt;0,IF($J21&gt;='Typy taboru'!$F$15,IF($J21&gt;'Typy taboru'!$G$15,IF($J21&gt;'Typy taboru'!$I$15,3,2),1),0)),0)</f>
        <v>0</v>
      </c>
      <c r="CO21" s="233">
        <f>IF(T($L21)=T('Typy taboru'!$C$15),IF($S21&gt;0,IF($S21&gt;='Typy taboru'!$F$15,IF($S21&gt;'Typy taboru'!$G$15,IF($S21&gt;'Typy taboru'!$I$15,3,2),1),0)),0)</f>
        <v>0</v>
      </c>
    </row>
    <row r="22" spans="2:93" ht="24.95" customHeight="1" thickBot="1" x14ac:dyDescent="0.25">
      <c r="B22" s="119" t="s">
        <v>22</v>
      </c>
      <c r="C22" s="227"/>
      <c r="D22" s="120"/>
      <c r="E22" s="440">
        <f>SUM(E9:E21)</f>
        <v>104.00000000000003</v>
      </c>
      <c r="F22" s="440">
        <f>SUM(F9:F21)</f>
        <v>0</v>
      </c>
      <c r="G22" s="121">
        <f>SUM(G9:G21)</f>
        <v>314</v>
      </c>
      <c r="H22" s="122">
        <f t="shared" ref="H22" si="43">G22/(N(E22)+N(F22))</f>
        <v>3.0192307692307683</v>
      </c>
      <c r="I22" s="123" t="s">
        <v>23</v>
      </c>
      <c r="J22" s="124" t="s">
        <v>23</v>
      </c>
      <c r="K22" s="125" t="s">
        <v>22</v>
      </c>
      <c r="L22" s="227"/>
      <c r="M22" s="120"/>
      <c r="N22" s="440">
        <f>SUM(N9:N21)</f>
        <v>103.7</v>
      </c>
      <c r="O22" s="440">
        <f>SUM(O9:O21)</f>
        <v>0</v>
      </c>
      <c r="P22" s="121">
        <f>SUM(P9:P21)</f>
        <v>302</v>
      </c>
      <c r="Q22" s="122">
        <f t="shared" ref="Q22" si="44">P22/(N(N22)+N(O22))</f>
        <v>2.9122468659594984</v>
      </c>
      <c r="R22" s="123" t="s">
        <v>23</v>
      </c>
      <c r="S22" s="124" t="s">
        <v>23</v>
      </c>
      <c r="T22" s="126">
        <f t="shared" si="2"/>
        <v>616</v>
      </c>
      <c r="U22" s="127">
        <f t="shared" si="3"/>
        <v>2.9658160808858924</v>
      </c>
      <c r="V22" s="441">
        <f>E22+F22+N22+O22</f>
        <v>207.70000000000005</v>
      </c>
      <c r="W22" s="442">
        <f>F22+O22</f>
        <v>0</v>
      </c>
    </row>
    <row r="23" spans="2:93" ht="24.95" customHeight="1" thickBot="1" x14ac:dyDescent="0.25">
      <c r="B23" s="150" t="s">
        <v>26</v>
      </c>
      <c r="C23" s="228"/>
      <c r="D23" s="147"/>
      <c r="E23" s="250" t="s">
        <v>23</v>
      </c>
      <c r="F23" s="250" t="s">
        <v>23</v>
      </c>
      <c r="G23" s="148">
        <f>MAX(G9:G21)</f>
        <v>48</v>
      </c>
      <c r="H23" s="149">
        <f>MAX(H9:H21)</f>
        <v>7.5</v>
      </c>
      <c r="I23" s="120" t="s">
        <v>23</v>
      </c>
      <c r="J23" s="153">
        <f>MAX(J9:J21)</f>
        <v>40</v>
      </c>
      <c r="K23" s="125" t="s">
        <v>26</v>
      </c>
      <c r="L23" s="227"/>
      <c r="M23" s="147"/>
      <c r="N23" s="250" t="s">
        <v>23</v>
      </c>
      <c r="O23" s="250" t="s">
        <v>23</v>
      </c>
      <c r="P23" s="148">
        <f>MAX(P9:P21)</f>
        <v>73</v>
      </c>
      <c r="Q23" s="149">
        <f>MAX(Q9:Q21)</f>
        <v>7.2277227722772279</v>
      </c>
      <c r="R23" s="120" t="s">
        <v>23</v>
      </c>
      <c r="S23" s="153">
        <f>MAX(S9:S21)</f>
        <v>46</v>
      </c>
      <c r="T23" s="151">
        <f>MAX(T9:T21)</f>
        <v>111</v>
      </c>
      <c r="U23" s="152">
        <f>MAX(U9:U21)</f>
        <v>4.763948497854078</v>
      </c>
    </row>
    <row r="24" spans="2:93" ht="24.95" customHeight="1" x14ac:dyDescent="0.2"/>
    <row r="25" spans="2:93" ht="24.95" customHeight="1" x14ac:dyDescent="0.2"/>
    <row r="26" spans="2:93" ht="24.95" customHeight="1" x14ac:dyDescent="0.2"/>
    <row r="27" spans="2:93" ht="24.95" customHeight="1" x14ac:dyDescent="0.2"/>
    <row r="28" spans="2:93" ht="24.95" customHeight="1" x14ac:dyDescent="0.2"/>
    <row r="29" spans="2:93" ht="24.95" customHeight="1" x14ac:dyDescent="0.2"/>
    <row r="30" spans="2:93" ht="24.95" customHeight="1" x14ac:dyDescent="0.2"/>
    <row r="31" spans="2:93" ht="24.95" customHeight="1" x14ac:dyDescent="0.2"/>
    <row r="32" spans="2:93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24.95" customHeight="1" x14ac:dyDescent="0.2"/>
    <row r="48" ht="24.95" customHeight="1" x14ac:dyDescent="0.2"/>
    <row r="49" ht="24.95" customHeight="1" x14ac:dyDescent="0.2"/>
    <row r="50" ht="24.95" customHeight="1" x14ac:dyDescent="0.2"/>
    <row r="51" ht="24.95" customHeight="1" x14ac:dyDescent="0.2"/>
    <row r="52" ht="24.95" customHeight="1" x14ac:dyDescent="0.2"/>
    <row r="53" ht="24.95" customHeight="1" x14ac:dyDescent="0.2"/>
    <row r="54" ht="24.95" customHeight="1" x14ac:dyDescent="0.2"/>
    <row r="55" ht="24.95" customHeight="1" x14ac:dyDescent="0.2"/>
    <row r="56" ht="24.95" customHeight="1" x14ac:dyDescent="0.2"/>
    <row r="57" ht="24.95" customHeight="1" x14ac:dyDescent="0.2"/>
    <row r="58" ht="24.95" customHeight="1" x14ac:dyDescent="0.2"/>
    <row r="59" ht="24.95" customHeight="1" x14ac:dyDescent="0.2"/>
    <row r="60" ht="24.95" customHeight="1" x14ac:dyDescent="0.2"/>
    <row r="61" ht="24.95" customHeight="1" x14ac:dyDescent="0.2"/>
    <row r="62" ht="24.95" customHeight="1" x14ac:dyDescent="0.2"/>
    <row r="63" ht="24.95" customHeight="1" x14ac:dyDescent="0.2"/>
    <row r="64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  <row r="119" ht="24.95" customHeight="1" x14ac:dyDescent="0.2"/>
    <row r="120" ht="24.95" customHeight="1" x14ac:dyDescent="0.2"/>
    <row r="121" ht="24.95" customHeight="1" x14ac:dyDescent="0.2"/>
    <row r="122" ht="24.95" customHeight="1" x14ac:dyDescent="0.2"/>
    <row r="123" ht="24.95" customHeight="1" x14ac:dyDescent="0.2"/>
    <row r="124" ht="24.95" customHeight="1" x14ac:dyDescent="0.2"/>
    <row r="125" ht="24.95" customHeight="1" x14ac:dyDescent="0.2"/>
    <row r="126" ht="24.95" customHeight="1" x14ac:dyDescent="0.2"/>
    <row r="127" ht="24.95" customHeight="1" x14ac:dyDescent="0.2"/>
    <row r="128" ht="24.95" customHeight="1" x14ac:dyDescent="0.2"/>
    <row r="129" ht="24.95" customHeight="1" x14ac:dyDescent="0.2"/>
    <row r="130" ht="24.95" customHeight="1" x14ac:dyDescent="0.2"/>
    <row r="131" ht="24.95" customHeight="1" x14ac:dyDescent="0.2"/>
    <row r="132" ht="24.95" customHeight="1" x14ac:dyDescent="0.2"/>
    <row r="133" ht="24.95" customHeight="1" x14ac:dyDescent="0.2"/>
    <row r="134" ht="24.95" customHeight="1" x14ac:dyDescent="0.2"/>
    <row r="135" ht="24.95" customHeight="1" x14ac:dyDescent="0.2"/>
    <row r="136" ht="24.95" customHeight="1" x14ac:dyDescent="0.2"/>
    <row r="137" ht="24.95" customHeight="1" x14ac:dyDescent="0.2"/>
    <row r="138" ht="24.95" customHeight="1" x14ac:dyDescent="0.2"/>
    <row r="139" ht="24.95" customHeight="1" x14ac:dyDescent="0.2"/>
    <row r="140" ht="24.95" customHeight="1" x14ac:dyDescent="0.2"/>
    <row r="141" ht="24.95" customHeight="1" x14ac:dyDescent="0.2"/>
    <row r="142" ht="24.95" customHeight="1" x14ac:dyDescent="0.2"/>
    <row r="143" ht="24.95" customHeight="1" x14ac:dyDescent="0.2"/>
    <row r="144" ht="24.95" customHeight="1" x14ac:dyDescent="0.2"/>
    <row r="145" ht="24.95" customHeight="1" x14ac:dyDescent="0.2"/>
    <row r="146" ht="24.95" customHeight="1" x14ac:dyDescent="0.2"/>
    <row r="147" ht="24.95" customHeight="1" x14ac:dyDescent="0.2"/>
    <row r="148" ht="24.95" customHeight="1" x14ac:dyDescent="0.2"/>
    <row r="149" ht="24.95" customHeight="1" x14ac:dyDescent="0.2"/>
    <row r="150" ht="24.95" customHeight="1" x14ac:dyDescent="0.2"/>
    <row r="151" ht="24.95" customHeight="1" x14ac:dyDescent="0.2"/>
    <row r="152" ht="24.95" customHeight="1" x14ac:dyDescent="0.2"/>
    <row r="153" ht="24.95" customHeight="1" x14ac:dyDescent="0.2"/>
    <row r="154" ht="24.95" customHeight="1" x14ac:dyDescent="0.2"/>
    <row r="155" ht="24.95" customHeight="1" x14ac:dyDescent="0.2"/>
    <row r="156" ht="24.95" customHeight="1" x14ac:dyDescent="0.2"/>
    <row r="157" ht="24.95" customHeight="1" x14ac:dyDescent="0.2"/>
    <row r="158" ht="24.95" customHeight="1" x14ac:dyDescent="0.2"/>
    <row r="159" ht="24.95" customHeight="1" x14ac:dyDescent="0.2"/>
    <row r="160" ht="24.95" customHeight="1" x14ac:dyDescent="0.2"/>
    <row r="161" ht="24.95" customHeight="1" x14ac:dyDescent="0.2"/>
    <row r="162" ht="24.95" customHeight="1" x14ac:dyDescent="0.2"/>
    <row r="163" ht="24.95" customHeight="1" x14ac:dyDescent="0.2"/>
    <row r="164" ht="24.95" customHeight="1" x14ac:dyDescent="0.2"/>
    <row r="165" ht="24.95" customHeight="1" x14ac:dyDescent="0.2"/>
    <row r="166" ht="24.95" customHeight="1" x14ac:dyDescent="0.2"/>
    <row r="167" ht="24.95" customHeight="1" x14ac:dyDescent="0.2"/>
    <row r="168" ht="24.95" customHeight="1" x14ac:dyDescent="0.2"/>
    <row r="169" ht="24.95" customHeight="1" x14ac:dyDescent="0.2"/>
    <row r="170" ht="24.95" customHeight="1" x14ac:dyDescent="0.2"/>
    <row r="171" ht="24.95" customHeight="1" x14ac:dyDescent="0.2"/>
    <row r="172" ht="24.95" customHeight="1" x14ac:dyDescent="0.2"/>
    <row r="173" ht="24.95" customHeight="1" x14ac:dyDescent="0.2"/>
    <row r="174" ht="24.95" customHeight="1" x14ac:dyDescent="0.2"/>
    <row r="175" ht="24.95" customHeight="1" x14ac:dyDescent="0.2"/>
    <row r="176" ht="24.95" customHeight="1" x14ac:dyDescent="0.2"/>
    <row r="177" ht="24.95" customHeight="1" x14ac:dyDescent="0.2"/>
    <row r="178" ht="24.95" customHeight="1" x14ac:dyDescent="0.2"/>
    <row r="179" ht="24.95" customHeight="1" x14ac:dyDescent="0.2"/>
    <row r="180" ht="24.95" customHeight="1" x14ac:dyDescent="0.2"/>
    <row r="181" ht="24.95" customHeight="1" x14ac:dyDescent="0.2"/>
    <row r="182" ht="24.95" customHeight="1" x14ac:dyDescent="0.2"/>
    <row r="183" ht="24.95" customHeight="1" x14ac:dyDescent="0.2"/>
    <row r="184" ht="24.95" customHeight="1" x14ac:dyDescent="0.2"/>
    <row r="185" ht="24.95" customHeight="1" x14ac:dyDescent="0.2"/>
    <row r="186" ht="24.95" customHeight="1" x14ac:dyDescent="0.2"/>
    <row r="187" ht="24.95" customHeight="1" x14ac:dyDescent="0.2"/>
    <row r="188" ht="24.95" customHeight="1" x14ac:dyDescent="0.2"/>
    <row r="189" ht="24.95" customHeight="1" x14ac:dyDescent="0.2"/>
    <row r="190" ht="24.95" customHeight="1" x14ac:dyDescent="0.2"/>
    <row r="191" ht="24.95" customHeight="1" x14ac:dyDescent="0.2"/>
    <row r="192" ht="24.95" customHeight="1" x14ac:dyDescent="0.2"/>
    <row r="193" ht="24.95" customHeight="1" x14ac:dyDescent="0.2"/>
    <row r="194" ht="24.95" customHeight="1" x14ac:dyDescent="0.2"/>
    <row r="195" ht="24.95" customHeight="1" x14ac:dyDescent="0.2"/>
    <row r="196" ht="24.95" customHeight="1" x14ac:dyDescent="0.2"/>
    <row r="197" ht="24.95" customHeight="1" x14ac:dyDescent="0.2"/>
    <row r="198" ht="24.95" customHeight="1" x14ac:dyDescent="0.2"/>
    <row r="199" ht="24.95" customHeight="1" x14ac:dyDescent="0.2"/>
    <row r="200" ht="24.95" customHeight="1" x14ac:dyDescent="0.2"/>
    <row r="201" ht="24.95" customHeight="1" x14ac:dyDescent="0.2"/>
    <row r="202" ht="24.95" customHeight="1" x14ac:dyDescent="0.2"/>
    <row r="203" ht="24.95" customHeight="1" x14ac:dyDescent="0.2"/>
    <row r="204" ht="24.95" customHeight="1" x14ac:dyDescent="0.2"/>
    <row r="205" ht="24.95" customHeight="1" x14ac:dyDescent="0.2"/>
    <row r="206" ht="24.95" customHeight="1" x14ac:dyDescent="0.2"/>
    <row r="207" ht="24.95" customHeight="1" x14ac:dyDescent="0.2"/>
    <row r="208" ht="24.95" customHeight="1" x14ac:dyDescent="0.2"/>
    <row r="209" ht="24.95" customHeight="1" x14ac:dyDescent="0.2"/>
    <row r="210" ht="24.95" customHeight="1" x14ac:dyDescent="0.2"/>
    <row r="211" ht="24.95" customHeight="1" x14ac:dyDescent="0.2"/>
    <row r="212" ht="24.95" customHeight="1" x14ac:dyDescent="0.2"/>
    <row r="213" ht="24.95" customHeight="1" x14ac:dyDescent="0.2"/>
    <row r="214" ht="24.95" customHeight="1" x14ac:dyDescent="0.2"/>
    <row r="215" ht="24.95" customHeight="1" x14ac:dyDescent="0.2"/>
    <row r="216" ht="24.95" customHeight="1" x14ac:dyDescent="0.2"/>
    <row r="217" ht="24.95" customHeight="1" x14ac:dyDescent="0.2"/>
    <row r="218" ht="24.95" customHeight="1" x14ac:dyDescent="0.2"/>
    <row r="219" ht="24.95" customHeight="1" x14ac:dyDescent="0.2"/>
    <row r="220" ht="24.95" customHeight="1" x14ac:dyDescent="0.2"/>
    <row r="221" ht="24.95" customHeight="1" x14ac:dyDescent="0.2"/>
    <row r="222" ht="24.95" customHeight="1" x14ac:dyDescent="0.2"/>
    <row r="223" ht="24.95" customHeight="1" x14ac:dyDescent="0.2"/>
    <row r="224" ht="24.95" customHeight="1" x14ac:dyDescent="0.2"/>
    <row r="225" ht="24.95" customHeight="1" x14ac:dyDescent="0.2"/>
    <row r="226" ht="24.95" customHeight="1" x14ac:dyDescent="0.2"/>
    <row r="227" ht="24.95" customHeight="1" x14ac:dyDescent="0.2"/>
    <row r="228" ht="24.95" customHeight="1" x14ac:dyDescent="0.2"/>
    <row r="229" ht="24.95" customHeight="1" x14ac:dyDescent="0.2"/>
    <row r="230" ht="24.95" customHeight="1" x14ac:dyDescent="0.2"/>
    <row r="231" ht="24.95" customHeight="1" x14ac:dyDescent="0.2"/>
    <row r="232" ht="24.95" customHeight="1" x14ac:dyDescent="0.2"/>
    <row r="233" ht="24.95" customHeight="1" x14ac:dyDescent="0.2"/>
    <row r="234" ht="24.95" customHeight="1" x14ac:dyDescent="0.2"/>
    <row r="235" ht="24.95" customHeight="1" x14ac:dyDescent="0.2"/>
    <row r="236" ht="24.95" customHeight="1" x14ac:dyDescent="0.2"/>
    <row r="237" ht="24.95" customHeight="1" x14ac:dyDescent="0.2"/>
    <row r="238" ht="24.95" customHeight="1" x14ac:dyDescent="0.2"/>
    <row r="239" ht="24.95" customHeight="1" x14ac:dyDescent="0.2"/>
    <row r="240" ht="24.95" customHeight="1" x14ac:dyDescent="0.2"/>
    <row r="241" ht="24.95" customHeight="1" x14ac:dyDescent="0.2"/>
    <row r="242" ht="24.95" customHeight="1" x14ac:dyDescent="0.2"/>
    <row r="243" ht="24.95" customHeight="1" x14ac:dyDescent="0.2"/>
    <row r="244" ht="24.95" customHeight="1" x14ac:dyDescent="0.2"/>
    <row r="245" ht="24.95" customHeight="1" x14ac:dyDescent="0.2"/>
    <row r="246" ht="24.95" customHeight="1" x14ac:dyDescent="0.2"/>
    <row r="247" ht="24.95" customHeight="1" x14ac:dyDescent="0.2"/>
    <row r="248" ht="24.95" customHeight="1" x14ac:dyDescent="0.2"/>
    <row r="249" ht="24.95" customHeight="1" x14ac:dyDescent="0.2"/>
    <row r="250" ht="24.95" customHeight="1" x14ac:dyDescent="0.2"/>
    <row r="251" ht="24.95" customHeight="1" x14ac:dyDescent="0.2"/>
    <row r="252" ht="24.95" customHeight="1" x14ac:dyDescent="0.2"/>
    <row r="253" ht="24.95" customHeight="1" x14ac:dyDescent="0.2"/>
    <row r="254" ht="24.95" customHeight="1" x14ac:dyDescent="0.2"/>
    <row r="255" ht="24.95" customHeight="1" x14ac:dyDescent="0.2"/>
    <row r="256" ht="24.95" customHeight="1" x14ac:dyDescent="0.2"/>
    <row r="257" ht="24.95" customHeight="1" x14ac:dyDescent="0.2"/>
    <row r="258" ht="24.95" customHeight="1" x14ac:dyDescent="0.2"/>
    <row r="259" ht="24.95" customHeight="1" x14ac:dyDescent="0.2"/>
    <row r="260" ht="24.95" customHeight="1" x14ac:dyDescent="0.2"/>
    <row r="261" ht="24.95" customHeight="1" x14ac:dyDescent="0.2"/>
    <row r="262" ht="24.95" customHeight="1" x14ac:dyDescent="0.2"/>
    <row r="263" ht="24.95" customHeight="1" x14ac:dyDescent="0.2"/>
    <row r="264" ht="24.95" customHeight="1" x14ac:dyDescent="0.2"/>
    <row r="265" ht="24.95" customHeight="1" x14ac:dyDescent="0.2"/>
    <row r="266" ht="24.95" customHeight="1" x14ac:dyDescent="0.2"/>
    <row r="267" ht="24.95" customHeight="1" x14ac:dyDescent="0.2"/>
    <row r="268" ht="24.95" customHeight="1" x14ac:dyDescent="0.2"/>
    <row r="269" ht="24.95" customHeight="1" x14ac:dyDescent="0.2"/>
    <row r="270" ht="24.95" customHeight="1" x14ac:dyDescent="0.2"/>
    <row r="271" ht="24.95" customHeight="1" x14ac:dyDescent="0.2"/>
    <row r="272" ht="24.95" customHeight="1" x14ac:dyDescent="0.2"/>
    <row r="273" ht="24.95" customHeight="1" x14ac:dyDescent="0.2"/>
    <row r="274" ht="24.95" customHeight="1" x14ac:dyDescent="0.2"/>
    <row r="275" ht="24.95" customHeight="1" x14ac:dyDescent="0.2"/>
    <row r="276" ht="24.95" customHeight="1" x14ac:dyDescent="0.2"/>
    <row r="277" ht="24.95" customHeight="1" x14ac:dyDescent="0.2"/>
    <row r="278" ht="24.95" customHeight="1" x14ac:dyDescent="0.2"/>
    <row r="279" ht="24.95" customHeight="1" x14ac:dyDescent="0.2"/>
    <row r="280" ht="24.95" customHeight="1" x14ac:dyDescent="0.2"/>
    <row r="281" ht="24.95" customHeight="1" x14ac:dyDescent="0.2"/>
    <row r="282" ht="24.95" customHeight="1" x14ac:dyDescent="0.2"/>
    <row r="283" ht="24.95" customHeight="1" x14ac:dyDescent="0.2"/>
    <row r="284" ht="24.95" customHeight="1" x14ac:dyDescent="0.2"/>
    <row r="285" ht="24.95" customHeight="1" x14ac:dyDescent="0.2"/>
    <row r="286" ht="24.95" customHeight="1" x14ac:dyDescent="0.2"/>
    <row r="287" ht="24.95" customHeight="1" x14ac:dyDescent="0.2"/>
    <row r="288" ht="24.95" customHeight="1" x14ac:dyDescent="0.2"/>
    <row r="289" ht="24.95" customHeight="1" x14ac:dyDescent="0.2"/>
    <row r="290" ht="24.95" customHeight="1" x14ac:dyDescent="0.2"/>
    <row r="291" ht="24.95" customHeight="1" x14ac:dyDescent="0.2"/>
    <row r="292" ht="24.95" customHeight="1" x14ac:dyDescent="0.2"/>
    <row r="293" ht="24.95" customHeight="1" x14ac:dyDescent="0.2"/>
    <row r="294" ht="24.95" customHeight="1" x14ac:dyDescent="0.2"/>
    <row r="295" ht="24.95" customHeight="1" x14ac:dyDescent="0.2"/>
    <row r="296" ht="24.95" customHeight="1" x14ac:dyDescent="0.2"/>
    <row r="297" ht="24.95" customHeight="1" x14ac:dyDescent="0.2"/>
    <row r="298" ht="24.95" customHeight="1" x14ac:dyDescent="0.2"/>
    <row r="299" ht="24.95" customHeight="1" x14ac:dyDescent="0.2"/>
    <row r="300" ht="24.95" customHeight="1" x14ac:dyDescent="0.2"/>
    <row r="301" ht="24.95" customHeight="1" x14ac:dyDescent="0.2"/>
    <row r="302" ht="24.95" customHeight="1" x14ac:dyDescent="0.2"/>
    <row r="303" ht="24.95" customHeight="1" x14ac:dyDescent="0.2"/>
    <row r="304" ht="24.95" customHeight="1" x14ac:dyDescent="0.2"/>
    <row r="305" ht="24.95" customHeight="1" x14ac:dyDescent="0.2"/>
    <row r="306" ht="24.95" customHeight="1" x14ac:dyDescent="0.2"/>
    <row r="307" ht="24.95" customHeight="1" x14ac:dyDescent="0.2"/>
    <row r="308" ht="24.95" customHeight="1" x14ac:dyDescent="0.2"/>
    <row r="309" ht="24.95" customHeight="1" x14ac:dyDescent="0.2"/>
  </sheetData>
  <mergeCells count="11">
    <mergeCell ref="L7:L8"/>
    <mergeCell ref="T6:U7"/>
    <mergeCell ref="K7:K8"/>
    <mergeCell ref="M7:M8"/>
    <mergeCell ref="P7:P8"/>
    <mergeCell ref="Q7:Q8"/>
    <mergeCell ref="B7:B8"/>
    <mergeCell ref="D7:D8"/>
    <mergeCell ref="G7:G8"/>
    <mergeCell ref="H7:H8"/>
    <mergeCell ref="C7:C8"/>
  </mergeCells>
  <phoneticPr fontId="14" type="noConversion"/>
  <conditionalFormatting sqref="J9:J21">
    <cfRule type="expression" dxfId="114" priority="1" stopIfTrue="1">
      <formula>SUM(BS9+BV9+BY9+CB9+CE9+CH9+CK9+CN9)=1</formula>
    </cfRule>
    <cfRule type="expression" dxfId="113" priority="2" stopIfTrue="1">
      <formula>SUM(BS9+BV9+BY9+CB9+CE9+CH9+CK9+CN9)=2</formula>
    </cfRule>
    <cfRule type="expression" dxfId="112" priority="3" stopIfTrue="1">
      <formula>SUM(BS9+BV9+BY9+CB9+CE9+CH9+CK9+CN9)=3</formula>
    </cfRule>
  </conditionalFormatting>
  <conditionalFormatting sqref="S9:S21">
    <cfRule type="expression" dxfId="111" priority="4" stopIfTrue="1">
      <formula>SUM(BT9+BW9+BZ9+CC9+CF9+CI9+CL9+CO9)=1</formula>
    </cfRule>
    <cfRule type="expression" dxfId="110" priority="5" stopIfTrue="1">
      <formula>SUM(BT9+BW9+BZ9+CC9+CF9+CI9+CL9+CO9)=2</formula>
    </cfRule>
    <cfRule type="expression" dxfId="109" priority="6" stopIfTrue="1">
      <formula>SUM(BT9+BW9+BZ9+CC9+CF9+CI9+CL9+CO9)=3</formula>
    </cfRule>
  </conditionalFormatting>
  <conditionalFormatting sqref="BS10:BT21 BV10:BW21 BY10:BZ21 CB10:CC21 CE10:CF21 CH10:CI21 CK10:CL21 CN10:CO21 AV9:BI21 BK9:BQ21 X9:AK21 AM9:AS21">
    <cfRule type="cellIs" dxfId="108" priority="7" stopIfTrue="1" operator="greaterThan">
      <formula>0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scale="8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26</vt:i4>
      </vt:variant>
      <vt:variant>
        <vt:lpstr>Zakresy nazwane</vt:lpstr>
      </vt:variant>
      <vt:variant>
        <vt:i4>51</vt:i4>
      </vt:variant>
    </vt:vector>
  </HeadingPairs>
  <TitlesOfParts>
    <vt:vector size="77" baseType="lpstr">
      <vt:lpstr>1-P</vt:lpstr>
      <vt:lpstr>1-S</vt:lpstr>
      <vt:lpstr>1-N</vt:lpstr>
      <vt:lpstr>1D-P</vt:lpstr>
      <vt:lpstr>2-P</vt:lpstr>
      <vt:lpstr>3-P</vt:lpstr>
      <vt:lpstr>3-S</vt:lpstr>
      <vt:lpstr>3-N</vt:lpstr>
      <vt:lpstr>4-P</vt:lpstr>
      <vt:lpstr>6-P</vt:lpstr>
      <vt:lpstr>7-P</vt:lpstr>
      <vt:lpstr>9-P</vt:lpstr>
      <vt:lpstr>11-P</vt:lpstr>
      <vt:lpstr>12-S</vt:lpstr>
      <vt:lpstr>12-N</vt:lpstr>
      <vt:lpstr>P-suma</vt:lpstr>
      <vt:lpstr>S-suma</vt:lpstr>
      <vt:lpstr>N-suma</vt:lpstr>
      <vt:lpstr>mc-suma</vt:lpstr>
      <vt:lpstr>km</vt:lpstr>
      <vt:lpstr>P-pas na km</vt:lpstr>
      <vt:lpstr>S-pas na km</vt:lpstr>
      <vt:lpstr>N-pas na km</vt:lpstr>
      <vt:lpstr>Przewozy pozamiejskie</vt:lpstr>
      <vt:lpstr>Typy taboru</vt:lpstr>
      <vt:lpstr>wzór</vt:lpstr>
      <vt:lpstr>'11-P'!Obszar_wydruku</vt:lpstr>
      <vt:lpstr>'12-N'!Obszar_wydruku</vt:lpstr>
      <vt:lpstr>'12-S'!Obszar_wydruku</vt:lpstr>
      <vt:lpstr>'1D-P'!Obszar_wydruku</vt:lpstr>
      <vt:lpstr>'1-N'!Obszar_wydruku</vt:lpstr>
      <vt:lpstr>'1-P'!Obszar_wydruku</vt:lpstr>
      <vt:lpstr>'1-S'!Obszar_wydruku</vt:lpstr>
      <vt:lpstr>'2-P'!Obszar_wydruku</vt:lpstr>
      <vt:lpstr>'3-N'!Obszar_wydruku</vt:lpstr>
      <vt:lpstr>'3-P'!Obszar_wydruku</vt:lpstr>
      <vt:lpstr>'3-S'!Obszar_wydruku</vt:lpstr>
      <vt:lpstr>'4-P'!Obszar_wydruku</vt:lpstr>
      <vt:lpstr>'6-P'!Obszar_wydruku</vt:lpstr>
      <vt:lpstr>'7-P'!Obszar_wydruku</vt:lpstr>
      <vt:lpstr>'9-P'!Obszar_wydruku</vt:lpstr>
      <vt:lpstr>km!Obszar_wydruku</vt:lpstr>
      <vt:lpstr>'mc-suma'!Obszar_wydruku</vt:lpstr>
      <vt:lpstr>'N-pas na km'!Obszar_wydruku</vt:lpstr>
      <vt:lpstr>'N-suma'!Obszar_wydruku</vt:lpstr>
      <vt:lpstr>'P-pas na km'!Obszar_wydruku</vt:lpstr>
      <vt:lpstr>'Przewozy pozamiejskie'!Obszar_wydruku</vt:lpstr>
      <vt:lpstr>'P-suma'!Obszar_wydruku</vt:lpstr>
      <vt:lpstr>'S-pas na km'!Obszar_wydruku</vt:lpstr>
      <vt:lpstr>'S-suma'!Obszar_wydruku</vt:lpstr>
      <vt:lpstr>'Typy taboru'!Obszar_wydruku</vt:lpstr>
      <vt:lpstr>wzór!Obszar_wydruku</vt:lpstr>
      <vt:lpstr>'11-P'!Tytuły_wydruku</vt:lpstr>
      <vt:lpstr>'12-N'!Tytuły_wydruku</vt:lpstr>
      <vt:lpstr>'12-S'!Tytuły_wydruku</vt:lpstr>
      <vt:lpstr>'1D-P'!Tytuły_wydruku</vt:lpstr>
      <vt:lpstr>'1-N'!Tytuły_wydruku</vt:lpstr>
      <vt:lpstr>'1-P'!Tytuły_wydruku</vt:lpstr>
      <vt:lpstr>'1-S'!Tytuły_wydruku</vt:lpstr>
      <vt:lpstr>'2-P'!Tytuły_wydruku</vt:lpstr>
      <vt:lpstr>'3-N'!Tytuły_wydruku</vt:lpstr>
      <vt:lpstr>'3-P'!Tytuły_wydruku</vt:lpstr>
      <vt:lpstr>'3-S'!Tytuły_wydruku</vt:lpstr>
      <vt:lpstr>'4-P'!Tytuły_wydruku</vt:lpstr>
      <vt:lpstr>'6-P'!Tytuły_wydruku</vt:lpstr>
      <vt:lpstr>'7-P'!Tytuły_wydruku</vt:lpstr>
      <vt:lpstr>'9-P'!Tytuły_wydruku</vt:lpstr>
      <vt:lpstr>km!Tytuły_wydruku</vt:lpstr>
      <vt:lpstr>'mc-suma'!Tytuły_wydruku</vt:lpstr>
      <vt:lpstr>'N-pas na km'!Tytuły_wydruku</vt:lpstr>
      <vt:lpstr>'N-suma'!Tytuły_wydruku</vt:lpstr>
      <vt:lpstr>'P-pas na km'!Tytuły_wydruku</vt:lpstr>
      <vt:lpstr>'Przewozy pozamiejskie'!Tytuły_wydruku</vt:lpstr>
      <vt:lpstr>'P-suma'!Tytuły_wydruku</vt:lpstr>
      <vt:lpstr>'S-pas na km'!Tytuły_wydruku</vt:lpstr>
      <vt:lpstr>'S-suma'!Tytuły_wydruku</vt:lpstr>
      <vt:lpstr>wzór!Tytuły_wydruku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Gromadzki</dc:creator>
  <cp:lastModifiedBy>Gromadzki</cp:lastModifiedBy>
  <cp:lastPrinted>2016-12-27T08:16:28Z</cp:lastPrinted>
  <dcterms:created xsi:type="dcterms:W3CDTF">2004-01-16T11:08:28Z</dcterms:created>
  <dcterms:modified xsi:type="dcterms:W3CDTF">2016-12-27T08:18:14Z</dcterms:modified>
</cp:coreProperties>
</file>